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1515" windowWidth="20760" windowHeight="11145" tabRatio="633"/>
  </bookViews>
  <sheets>
    <sheet name="early retirement" sheetId="45" r:id="rId1"/>
    <sheet name="Present Value Of Real Estate" sheetId="46" r:id="rId2"/>
    <sheet name="Present Value Of Pensions" sheetId="47" r:id="rId3"/>
  </sheets>
  <calcPr calcId="145621"/>
</workbook>
</file>

<file path=xl/calcChain.xml><?xml version="1.0" encoding="utf-8"?>
<calcChain xmlns="http://schemas.openxmlformats.org/spreadsheetml/2006/main">
  <c r="G59" i="45" l="1"/>
  <c r="G58" i="45"/>
  <c r="G57" i="45"/>
  <c r="G56" i="45"/>
  <c r="G55" i="45"/>
  <c r="G54" i="45"/>
  <c r="G53" i="45"/>
  <c r="G52" i="45"/>
  <c r="G51" i="45"/>
  <c r="G50" i="45"/>
  <c r="G49" i="45"/>
  <c r="G48" i="45"/>
  <c r="G47" i="45"/>
  <c r="G46" i="45"/>
  <c r="G45" i="45"/>
  <c r="G44" i="45"/>
  <c r="G43" i="45"/>
  <c r="C59" i="45"/>
  <c r="C58" i="45"/>
  <c r="AF17" i="46"/>
  <c r="AE17" i="46"/>
  <c r="AD17" i="46"/>
  <c r="AC17" i="46"/>
  <c r="AB17" i="46"/>
  <c r="AA17" i="46"/>
  <c r="Z17" i="46"/>
  <c r="Y17" i="46"/>
  <c r="X17" i="46"/>
  <c r="W17" i="46"/>
  <c r="V17" i="46"/>
  <c r="U17" i="46"/>
  <c r="T17" i="46"/>
  <c r="S17" i="46"/>
  <c r="R17" i="46"/>
  <c r="Q17" i="46"/>
  <c r="P17" i="46"/>
  <c r="O17" i="46"/>
  <c r="N17" i="46"/>
  <c r="M17" i="46"/>
  <c r="L17" i="46"/>
  <c r="K17" i="46"/>
  <c r="J17" i="46"/>
  <c r="I17" i="46"/>
  <c r="H17" i="46"/>
  <c r="G17" i="46"/>
  <c r="F17" i="46"/>
  <c r="E17" i="46"/>
  <c r="D17" i="46"/>
  <c r="AF54" i="46"/>
  <c r="AE54" i="46"/>
  <c r="AD54" i="46"/>
  <c r="AC54" i="46"/>
  <c r="AB54" i="46"/>
  <c r="AA54" i="46"/>
  <c r="Z54" i="46"/>
  <c r="Y54" i="46"/>
  <c r="X54" i="46"/>
  <c r="W54" i="46"/>
  <c r="V54" i="46"/>
  <c r="U54" i="46"/>
  <c r="T54" i="46"/>
  <c r="S54" i="46"/>
  <c r="R54" i="46"/>
  <c r="Q54" i="46"/>
  <c r="P54" i="46"/>
  <c r="O54" i="46"/>
  <c r="N54" i="46"/>
  <c r="M54" i="46"/>
  <c r="L54" i="46"/>
  <c r="K54" i="46"/>
  <c r="J54" i="46"/>
  <c r="I54" i="46"/>
  <c r="H54" i="46"/>
  <c r="G54" i="46"/>
  <c r="F54" i="46"/>
  <c r="AF53" i="46"/>
  <c r="AD53" i="46"/>
  <c r="AB53" i="46"/>
  <c r="Z53" i="46"/>
  <c r="X53" i="46"/>
  <c r="V53" i="46"/>
  <c r="T53" i="46"/>
  <c r="R53" i="46"/>
  <c r="P53" i="46"/>
  <c r="N53" i="46"/>
  <c r="L53" i="46"/>
  <c r="J53" i="46"/>
  <c r="H53" i="46"/>
  <c r="F53" i="46"/>
  <c r="AF51" i="46"/>
  <c r="AD51" i="46"/>
  <c r="AB51" i="46"/>
  <c r="Z51" i="46"/>
  <c r="X51" i="46"/>
  <c r="V51" i="46"/>
  <c r="T51" i="46"/>
  <c r="R51" i="46"/>
  <c r="P51" i="46"/>
  <c r="N51" i="46"/>
  <c r="L51" i="46"/>
  <c r="J51" i="46"/>
  <c r="H51" i="46"/>
  <c r="F51" i="46"/>
  <c r="AF49" i="46"/>
  <c r="AE49" i="46"/>
  <c r="AD49" i="46"/>
  <c r="AC49" i="46"/>
  <c r="AB49" i="46"/>
  <c r="AA49" i="46"/>
  <c r="Z49" i="46"/>
  <c r="Y49" i="46"/>
  <c r="X49" i="46"/>
  <c r="W49" i="46"/>
  <c r="V49" i="46"/>
  <c r="U49" i="46"/>
  <c r="T49" i="46"/>
  <c r="S49" i="46"/>
  <c r="R49" i="46"/>
  <c r="Q49" i="46"/>
  <c r="P49" i="46"/>
  <c r="O49" i="46"/>
  <c r="N49" i="46"/>
  <c r="M49" i="46"/>
  <c r="L49" i="46"/>
  <c r="K49" i="46"/>
  <c r="J49" i="46"/>
  <c r="I49" i="46"/>
  <c r="H49" i="46"/>
  <c r="G49" i="46"/>
  <c r="F49" i="46"/>
  <c r="AF46" i="46"/>
  <c r="AE46" i="46"/>
  <c r="AD46" i="46"/>
  <c r="AC46" i="46"/>
  <c r="AB46" i="46"/>
  <c r="AA46" i="46"/>
  <c r="Z46" i="46"/>
  <c r="Y46" i="46"/>
  <c r="X46" i="46"/>
  <c r="W46" i="46"/>
  <c r="V46" i="46"/>
  <c r="U46" i="46"/>
  <c r="T46" i="46"/>
  <c r="S46" i="46"/>
  <c r="R46" i="46"/>
  <c r="Q46" i="46"/>
  <c r="P46" i="46"/>
  <c r="O46" i="46"/>
  <c r="N46" i="46"/>
  <c r="M46" i="46"/>
  <c r="L46" i="46"/>
  <c r="K46" i="46"/>
  <c r="J46" i="46"/>
  <c r="I46" i="46"/>
  <c r="H46" i="46"/>
  <c r="G46" i="46"/>
  <c r="F46" i="46"/>
  <c r="AF45" i="46"/>
  <c r="AF52" i="46" s="1"/>
  <c r="AE45" i="46"/>
  <c r="AE53" i="46" s="1"/>
  <c r="AD45" i="46"/>
  <c r="AD52" i="46" s="1"/>
  <c r="AC45" i="46"/>
  <c r="AC51" i="46" s="1"/>
  <c r="AB45" i="46"/>
  <c r="AB52" i="46" s="1"/>
  <c r="AA45" i="46"/>
  <c r="AA53" i="46" s="1"/>
  <c r="Z45" i="46"/>
  <c r="Z52" i="46" s="1"/>
  <c r="Y45" i="46"/>
  <c r="Y51" i="46" s="1"/>
  <c r="X45" i="46"/>
  <c r="X52" i="46" s="1"/>
  <c r="W45" i="46"/>
  <c r="W53" i="46" s="1"/>
  <c r="V45" i="46"/>
  <c r="V52" i="46" s="1"/>
  <c r="U45" i="46"/>
  <c r="U51" i="46" s="1"/>
  <c r="T45" i="46"/>
  <c r="T52" i="46" s="1"/>
  <c r="S45" i="46"/>
  <c r="S53" i="46" s="1"/>
  <c r="R45" i="46"/>
  <c r="R52" i="46" s="1"/>
  <c r="Q45" i="46"/>
  <c r="Q51" i="46" s="1"/>
  <c r="P45" i="46"/>
  <c r="P52" i="46" s="1"/>
  <c r="O45" i="46"/>
  <c r="O53" i="46" s="1"/>
  <c r="N45" i="46"/>
  <c r="N52" i="46" s="1"/>
  <c r="M45" i="46"/>
  <c r="M51" i="46" s="1"/>
  <c r="L45" i="46"/>
  <c r="L52" i="46" s="1"/>
  <c r="K45" i="46"/>
  <c r="K53" i="46" s="1"/>
  <c r="J45" i="46"/>
  <c r="J52" i="46" s="1"/>
  <c r="I45" i="46"/>
  <c r="I51" i="46" s="1"/>
  <c r="H45" i="46"/>
  <c r="H52" i="46" s="1"/>
  <c r="G45" i="46"/>
  <c r="G53" i="46" s="1"/>
  <c r="F45" i="46"/>
  <c r="F52" i="46" s="1"/>
  <c r="E54" i="46"/>
  <c r="E51" i="46"/>
  <c r="E49" i="46"/>
  <c r="E46" i="46"/>
  <c r="E45" i="46"/>
  <c r="E53" i="46" s="1"/>
  <c r="D45" i="46"/>
  <c r="D49" i="46"/>
  <c r="C57" i="45"/>
  <c r="C56" i="45"/>
  <c r="C55" i="45"/>
  <c r="C54" i="45"/>
  <c r="C53" i="45"/>
  <c r="C52" i="45"/>
  <c r="C51" i="45"/>
  <c r="C50" i="45"/>
  <c r="C49" i="45"/>
  <c r="C48" i="45"/>
  <c r="C47" i="45"/>
  <c r="C46" i="45"/>
  <c r="C45" i="45"/>
  <c r="C44" i="45"/>
  <c r="C43" i="45"/>
  <c r="G42" i="45"/>
  <c r="C42" i="45"/>
  <c r="F41" i="45"/>
  <c r="G41" i="45" s="1"/>
  <c r="B41" i="45"/>
  <c r="C41" i="45" s="1"/>
  <c r="G52" i="46" l="1"/>
  <c r="K52" i="46"/>
  <c r="O52" i="46"/>
  <c r="S52" i="46"/>
  <c r="W52" i="46"/>
  <c r="AA52" i="46"/>
  <c r="AE52" i="46"/>
  <c r="G51" i="46"/>
  <c r="K51" i="46"/>
  <c r="O51" i="46"/>
  <c r="S51" i="46"/>
  <c r="W51" i="46"/>
  <c r="AA51" i="46"/>
  <c r="AE51" i="46"/>
  <c r="I53" i="46"/>
  <c r="M53" i="46"/>
  <c r="Q53" i="46"/>
  <c r="U53" i="46"/>
  <c r="Y53" i="46"/>
  <c r="AC53" i="46"/>
  <c r="I52" i="46"/>
  <c r="M52" i="46"/>
  <c r="Q52" i="46"/>
  <c r="U52" i="46"/>
  <c r="Y52" i="46"/>
  <c r="AC52" i="46"/>
  <c r="E52" i="46"/>
  <c r="Q2" i="45" l="1"/>
  <c r="R2" i="45"/>
  <c r="S2" i="45"/>
  <c r="T2" i="45"/>
  <c r="U2" i="45"/>
  <c r="V2" i="45"/>
  <c r="W2" i="45"/>
  <c r="X2" i="45"/>
  <c r="Y2" i="45"/>
  <c r="Z2" i="45"/>
  <c r="AA2" i="45"/>
  <c r="AB2" i="45"/>
  <c r="AC2" i="45"/>
  <c r="AD2" i="45"/>
  <c r="AE2" i="45"/>
  <c r="AF2" i="45"/>
  <c r="AG2" i="45"/>
  <c r="AH2" i="45"/>
  <c r="AI2" i="45"/>
  <c r="AJ2" i="45"/>
  <c r="AK2" i="45"/>
  <c r="AL2" i="45"/>
  <c r="AM2" i="45"/>
  <c r="AN2" i="45"/>
  <c r="AO2" i="45"/>
  <c r="AP2" i="45"/>
  <c r="AQ2" i="45"/>
  <c r="AR2" i="45"/>
  <c r="AS2" i="45"/>
  <c r="AT2" i="45"/>
  <c r="Q3" i="45"/>
  <c r="R3" i="45"/>
  <c r="S3" i="45"/>
  <c r="T3" i="45"/>
  <c r="U3" i="45"/>
  <c r="V3" i="45"/>
  <c r="W3" i="45"/>
  <c r="X3" i="45"/>
  <c r="Y3" i="45"/>
  <c r="Z3" i="45"/>
  <c r="AA3" i="45"/>
  <c r="AB3" i="45"/>
  <c r="AC3" i="45"/>
  <c r="AD3" i="45"/>
  <c r="AE3" i="45"/>
  <c r="AF3" i="45"/>
  <c r="AG3" i="45"/>
  <c r="AH3" i="45"/>
  <c r="AI3" i="45"/>
  <c r="AJ3" i="45"/>
  <c r="AK3" i="45"/>
  <c r="AL3" i="45"/>
  <c r="AM3" i="45"/>
  <c r="AN3" i="45"/>
  <c r="AO3" i="45"/>
  <c r="AP3" i="45"/>
  <c r="AQ3" i="45"/>
  <c r="AR3" i="45"/>
  <c r="AS3" i="45"/>
  <c r="AT3" i="45"/>
  <c r="Q4" i="45"/>
  <c r="Q5" i="45"/>
  <c r="R5" i="45"/>
  <c r="S5" i="45"/>
  <c r="T5" i="45"/>
  <c r="U5" i="45"/>
  <c r="V5" i="45"/>
  <c r="W5" i="45"/>
  <c r="X5" i="45"/>
  <c r="Y5" i="45"/>
  <c r="Z5" i="45"/>
  <c r="AA5" i="45"/>
  <c r="AB5" i="45"/>
  <c r="AC5" i="45"/>
  <c r="AD5" i="45"/>
  <c r="AE5" i="45"/>
  <c r="AF5" i="45"/>
  <c r="AG5" i="45"/>
  <c r="AH5" i="45"/>
  <c r="AI5" i="45"/>
  <c r="AJ5" i="45"/>
  <c r="AK5" i="45"/>
  <c r="AL5" i="45"/>
  <c r="AM5" i="45"/>
  <c r="AN5" i="45"/>
  <c r="AO5" i="45"/>
  <c r="AP5" i="45"/>
  <c r="AQ5" i="45"/>
  <c r="AR5" i="45"/>
  <c r="AS5" i="45"/>
  <c r="AT5" i="45"/>
  <c r="Q6" i="45"/>
  <c r="Q7" i="45"/>
  <c r="Q8" i="45"/>
  <c r="R8" i="45"/>
  <c r="T8" i="45"/>
  <c r="U8" i="45"/>
  <c r="V8" i="45"/>
  <c r="W8" i="45"/>
  <c r="X8" i="45"/>
  <c r="Y8" i="45"/>
  <c r="Z8" i="45"/>
  <c r="AA8" i="45"/>
  <c r="AB8" i="45"/>
  <c r="AC8" i="45"/>
  <c r="AD8" i="45"/>
  <c r="AE8" i="45"/>
  <c r="AF8" i="45"/>
  <c r="AG8" i="45"/>
  <c r="AH8" i="45"/>
  <c r="AI8" i="45"/>
  <c r="AJ8" i="45"/>
  <c r="AK8" i="45"/>
  <c r="AL8" i="45"/>
  <c r="AM8" i="45"/>
  <c r="AN8" i="45"/>
  <c r="AO8" i="45"/>
  <c r="AP8" i="45"/>
  <c r="AQ8" i="45"/>
  <c r="AR8" i="45"/>
  <c r="AS8" i="45"/>
  <c r="AT8" i="45"/>
  <c r="P10" i="45"/>
  <c r="Q10" i="45"/>
  <c r="R10" i="45"/>
  <c r="S10" i="45"/>
  <c r="T10" i="45"/>
  <c r="U10" i="45"/>
  <c r="V10" i="45"/>
  <c r="W10" i="45"/>
  <c r="X10" i="45"/>
  <c r="Y10" i="45"/>
  <c r="Z10" i="45"/>
  <c r="AA10" i="45"/>
  <c r="AB10" i="45"/>
  <c r="AC10" i="45"/>
  <c r="AD10" i="45"/>
  <c r="AE10" i="45"/>
  <c r="AF10" i="45"/>
  <c r="AG10" i="45"/>
  <c r="AH10" i="45"/>
  <c r="AI10" i="45"/>
  <c r="AJ10" i="45"/>
  <c r="AK10" i="45"/>
  <c r="AL10" i="45"/>
  <c r="AM10" i="45"/>
  <c r="AN10" i="45"/>
  <c r="AO10" i="45"/>
  <c r="AP10" i="45"/>
  <c r="AQ10" i="45"/>
  <c r="AR10" i="45"/>
  <c r="AS10" i="45"/>
  <c r="AT10" i="45"/>
  <c r="P11" i="45"/>
  <c r="P12" i="45"/>
  <c r="Q12" i="45"/>
  <c r="R12" i="45"/>
  <c r="S12" i="45"/>
  <c r="T12" i="45"/>
  <c r="U12" i="45"/>
  <c r="V12" i="45"/>
  <c r="W12" i="45"/>
  <c r="X12" i="45"/>
  <c r="Y12" i="45"/>
  <c r="Z12" i="45"/>
  <c r="AA12" i="45"/>
  <c r="AB12" i="45"/>
  <c r="AC12" i="45"/>
  <c r="AD12" i="45"/>
  <c r="AE12" i="45"/>
  <c r="AF12" i="45"/>
  <c r="AG12" i="45"/>
  <c r="AH12" i="45"/>
  <c r="AI12" i="45"/>
  <c r="AJ12" i="45"/>
  <c r="AK12" i="45"/>
  <c r="AL12" i="45"/>
  <c r="AM12" i="45"/>
  <c r="AN12" i="45"/>
  <c r="AO12" i="45"/>
  <c r="AP12" i="45"/>
  <c r="AQ12" i="45"/>
  <c r="AR12" i="45"/>
  <c r="AS12" i="45"/>
  <c r="AT12" i="45"/>
  <c r="P13" i="45"/>
  <c r="Q13" i="45"/>
  <c r="R13" i="45"/>
  <c r="S13" i="45"/>
  <c r="T13" i="45"/>
  <c r="U13" i="45"/>
  <c r="V13" i="45"/>
  <c r="W13" i="45"/>
  <c r="X13" i="45"/>
  <c r="Y13" i="45"/>
  <c r="Z13" i="45"/>
  <c r="AA13" i="45"/>
  <c r="AB13" i="45"/>
  <c r="AC13" i="45"/>
  <c r="AD13" i="45"/>
  <c r="AE13" i="45"/>
  <c r="AF13" i="45"/>
  <c r="AG13" i="45"/>
  <c r="AH13" i="45"/>
  <c r="AI13" i="45"/>
  <c r="AJ13" i="45"/>
  <c r="AK13" i="45"/>
  <c r="AL13" i="45"/>
  <c r="AM13" i="45"/>
  <c r="AN13" i="45"/>
  <c r="AO13" i="45"/>
  <c r="AP13" i="45"/>
  <c r="AQ13" i="45"/>
  <c r="AR13" i="45"/>
  <c r="AS13" i="45"/>
  <c r="AT13" i="45"/>
  <c r="P14" i="45"/>
  <c r="Q14" i="45"/>
  <c r="P15" i="45"/>
  <c r="Q15" i="45"/>
  <c r="P3" i="45"/>
  <c r="P4" i="45"/>
  <c r="P5" i="45"/>
  <c r="P6" i="45"/>
  <c r="P7" i="45"/>
  <c r="P8" i="45"/>
  <c r="AA6" i="47"/>
  <c r="AO14" i="45" s="1"/>
  <c r="AF3" i="47"/>
  <c r="AF7" i="47" s="1"/>
  <c r="AT15" i="45" s="1"/>
  <c r="AE3" i="47"/>
  <c r="AE6" i="47" s="1"/>
  <c r="AS14" i="45" s="1"/>
  <c r="AD3" i="47"/>
  <c r="AD7" i="47" s="1"/>
  <c r="AR15" i="45" s="1"/>
  <c r="AC3" i="47"/>
  <c r="AC6" i="47" s="1"/>
  <c r="AQ14" i="45" s="1"/>
  <c r="AB3" i="47"/>
  <c r="AB7" i="47" s="1"/>
  <c r="AP15" i="45" s="1"/>
  <c r="AA3" i="47"/>
  <c r="AO11" i="45" s="1"/>
  <c r="Z3" i="47"/>
  <c r="Z7" i="47" s="1"/>
  <c r="AN15" i="45" s="1"/>
  <c r="Y3" i="47"/>
  <c r="Y6" i="47" s="1"/>
  <c r="AM14" i="45" s="1"/>
  <c r="X3" i="47"/>
  <c r="X7" i="47" s="1"/>
  <c r="AL15" i="45" s="1"/>
  <c r="W3" i="47"/>
  <c r="W7" i="47" s="1"/>
  <c r="AK15" i="45" s="1"/>
  <c r="V3" i="47"/>
  <c r="V6" i="47" s="1"/>
  <c r="AJ14" i="45" s="1"/>
  <c r="U3" i="47"/>
  <c r="U7" i="47" s="1"/>
  <c r="AI15" i="45" s="1"/>
  <c r="T3" i="47"/>
  <c r="T7" i="47" s="1"/>
  <c r="AH15" i="45" s="1"/>
  <c r="S3" i="47"/>
  <c r="S7" i="47" s="1"/>
  <c r="AG15" i="45" s="1"/>
  <c r="R3" i="47"/>
  <c r="R6" i="47" s="1"/>
  <c r="AF14" i="45" s="1"/>
  <c r="Q3" i="47"/>
  <c r="Q7" i="47" s="1"/>
  <c r="AE15" i="45" s="1"/>
  <c r="P3" i="47"/>
  <c r="P7" i="47" s="1"/>
  <c r="AD15" i="45" s="1"/>
  <c r="O3" i="47"/>
  <c r="O6" i="47" s="1"/>
  <c r="AC14" i="45" s="1"/>
  <c r="N3" i="47"/>
  <c r="N6" i="47" s="1"/>
  <c r="AB14" i="45" s="1"/>
  <c r="M3" i="47"/>
  <c r="M6" i="47" s="1"/>
  <c r="AA14" i="45" s="1"/>
  <c r="L3" i="47"/>
  <c r="L6" i="47" s="1"/>
  <c r="Z14" i="45" s="1"/>
  <c r="K3" i="47"/>
  <c r="Y11" i="45" s="1"/>
  <c r="J3" i="47"/>
  <c r="J6" i="47" s="1"/>
  <c r="X14" i="45" s="1"/>
  <c r="I3" i="47"/>
  <c r="I7" i="47" s="1"/>
  <c r="W15" i="45" s="1"/>
  <c r="H3" i="47"/>
  <c r="H7" i="47" s="1"/>
  <c r="V15" i="45" s="1"/>
  <c r="G3" i="47"/>
  <c r="G7" i="47" s="1"/>
  <c r="U15" i="45" s="1"/>
  <c r="F3" i="47"/>
  <c r="F7" i="47" s="1"/>
  <c r="T15" i="45" s="1"/>
  <c r="E3" i="47"/>
  <c r="E6" i="47" s="1"/>
  <c r="S14" i="45" s="1"/>
  <c r="D3" i="47"/>
  <c r="D7" i="47" s="1"/>
  <c r="R15" i="45" s="1"/>
  <c r="C3" i="47"/>
  <c r="Q11" i="45" s="1"/>
  <c r="V7" i="47"/>
  <c r="AJ15" i="45" s="1"/>
  <c r="AE7" i="47"/>
  <c r="AS15" i="45" s="1"/>
  <c r="AA7" i="47"/>
  <c r="AO15" i="45" s="1"/>
  <c r="O7" i="47"/>
  <c r="AC15" i="45" s="1"/>
  <c r="K7" i="47"/>
  <c r="Y15" i="45" s="1"/>
  <c r="AN11" i="45" l="1"/>
  <c r="J7" i="47"/>
  <c r="X15" i="45" s="1"/>
  <c r="G6" i="47"/>
  <c r="U14" i="45" s="1"/>
  <c r="X11" i="45"/>
  <c r="AJ11" i="45"/>
  <c r="AR11" i="45"/>
  <c r="AB11" i="45"/>
  <c r="T11" i="45"/>
  <c r="AF11" i="45"/>
  <c r="L7" i="47"/>
  <c r="Z15" i="45" s="1"/>
  <c r="AQ11" i="45"/>
  <c r="AI11" i="45"/>
  <c r="AE11" i="45"/>
  <c r="W11" i="45"/>
  <c r="K6" i="47"/>
  <c r="Y14" i="45" s="1"/>
  <c r="AT11" i="45"/>
  <c r="AP11" i="45"/>
  <c r="AL11" i="45"/>
  <c r="AH11" i="45"/>
  <c r="AD11" i="45"/>
  <c r="Z11" i="45"/>
  <c r="V11" i="45"/>
  <c r="R11" i="45"/>
  <c r="AM11" i="45"/>
  <c r="AA11" i="45"/>
  <c r="S11" i="45"/>
  <c r="W6" i="47"/>
  <c r="AK14" i="45" s="1"/>
  <c r="AS11" i="45"/>
  <c r="AK11" i="45"/>
  <c r="AG11" i="45"/>
  <c r="AC11" i="45"/>
  <c r="U11" i="45"/>
  <c r="M7" i="47"/>
  <c r="AA15" i="45" s="1"/>
  <c r="AC7" i="47"/>
  <c r="AQ15" i="45" s="1"/>
  <c r="R7" i="47"/>
  <c r="AF15" i="45" s="1"/>
  <c r="S6" i="47"/>
  <c r="AG14" i="45" s="1"/>
  <c r="D6" i="47"/>
  <c r="R14" i="45" s="1"/>
  <c r="H6" i="47"/>
  <c r="V14" i="45" s="1"/>
  <c r="P6" i="47"/>
  <c r="AD14" i="45" s="1"/>
  <c r="T6" i="47"/>
  <c r="AH14" i="45" s="1"/>
  <c r="X6" i="47"/>
  <c r="AL14" i="45" s="1"/>
  <c r="AB6" i="47"/>
  <c r="AP14" i="45" s="1"/>
  <c r="AF6" i="47"/>
  <c r="AT14" i="45" s="1"/>
  <c r="E7" i="47"/>
  <c r="S15" i="45" s="1"/>
  <c r="I6" i="47"/>
  <c r="W14" i="45" s="1"/>
  <c r="Q6" i="47"/>
  <c r="AE14" i="45" s="1"/>
  <c r="U6" i="47"/>
  <c r="AI14" i="45" s="1"/>
  <c r="F6" i="47"/>
  <c r="T14" i="45" s="1"/>
  <c r="Z6" i="47"/>
  <c r="AN14" i="45" s="1"/>
  <c r="AD6" i="47"/>
  <c r="AR14" i="45" s="1"/>
  <c r="Y7" i="47"/>
  <c r="AM15" i="45" s="1"/>
  <c r="N7" i="47"/>
  <c r="AB15" i="45" s="1"/>
  <c r="B10" i="45"/>
  <c r="D54" i="46"/>
  <c r="D46" i="46"/>
  <c r="D52" i="46"/>
  <c r="C48" i="46"/>
  <c r="C44" i="46" s="1"/>
  <c r="C36" i="46" s="1"/>
  <c r="R28" i="46"/>
  <c r="P28" i="46"/>
  <c r="N28" i="46"/>
  <c r="L28" i="46"/>
  <c r="J28" i="46"/>
  <c r="H28" i="46"/>
  <c r="F28" i="46"/>
  <c r="D28" i="46"/>
  <c r="AE29" i="46"/>
  <c r="AC29" i="46"/>
  <c r="AA29" i="46"/>
  <c r="Y29" i="46"/>
  <c r="W29" i="46"/>
  <c r="U29" i="46"/>
  <c r="S29" i="46"/>
  <c r="Q29" i="46"/>
  <c r="M29" i="46"/>
  <c r="I29" i="46"/>
  <c r="E29" i="46"/>
  <c r="AF31" i="46"/>
  <c r="AE31" i="46"/>
  <c r="AD31" i="46"/>
  <c r="AC31" i="46"/>
  <c r="AB31" i="46"/>
  <c r="AA31" i="46"/>
  <c r="Z31" i="46"/>
  <c r="Y31" i="46"/>
  <c r="X31" i="46"/>
  <c r="W31" i="46"/>
  <c r="V31" i="46"/>
  <c r="U31" i="46"/>
  <c r="T31" i="46"/>
  <c r="AF26" i="46"/>
  <c r="AE26" i="46"/>
  <c r="AD26" i="46"/>
  <c r="AC26" i="46"/>
  <c r="AB26" i="46"/>
  <c r="AA26" i="46"/>
  <c r="Z26" i="46"/>
  <c r="Y26" i="46"/>
  <c r="X26" i="46"/>
  <c r="W26" i="46"/>
  <c r="V26" i="46"/>
  <c r="U26" i="46"/>
  <c r="T26" i="46"/>
  <c r="AF25" i="46"/>
  <c r="AE25" i="46"/>
  <c r="AD25" i="46"/>
  <c r="AC25" i="46"/>
  <c r="AB25" i="46"/>
  <c r="AA25" i="46"/>
  <c r="Z25" i="46"/>
  <c r="Y25" i="46"/>
  <c r="X25" i="46"/>
  <c r="W25" i="46"/>
  <c r="V25" i="46"/>
  <c r="U25" i="46"/>
  <c r="T25" i="46"/>
  <c r="AF23" i="46"/>
  <c r="AE23" i="46"/>
  <c r="AD23" i="46"/>
  <c r="AC23" i="46"/>
  <c r="AB23" i="46"/>
  <c r="AA23" i="46"/>
  <c r="Z23" i="46"/>
  <c r="Y23" i="46"/>
  <c r="X23" i="46"/>
  <c r="W23" i="46"/>
  <c r="V23" i="46"/>
  <c r="U23" i="46"/>
  <c r="T23" i="46"/>
  <c r="AF22" i="46"/>
  <c r="AF29" i="46" s="1"/>
  <c r="AE22" i="46"/>
  <c r="AE28" i="46" s="1"/>
  <c r="AD22" i="46"/>
  <c r="AD29" i="46" s="1"/>
  <c r="AC22" i="46"/>
  <c r="AC30" i="46" s="1"/>
  <c r="AB22" i="46"/>
  <c r="AB29" i="46" s="1"/>
  <c r="AA22" i="46"/>
  <c r="AA28" i="46" s="1"/>
  <c r="Z22" i="46"/>
  <c r="Z29" i="46" s="1"/>
  <c r="Y22" i="46"/>
  <c r="Y30" i="46" s="1"/>
  <c r="X22" i="46"/>
  <c r="X29" i="46" s="1"/>
  <c r="W22" i="46"/>
  <c r="W28" i="46" s="1"/>
  <c r="V22" i="46"/>
  <c r="V29" i="46" s="1"/>
  <c r="U22" i="46"/>
  <c r="U30" i="46" s="1"/>
  <c r="T22" i="46"/>
  <c r="T29" i="46" s="1"/>
  <c r="S31" i="46"/>
  <c r="S26" i="46"/>
  <c r="S25" i="46"/>
  <c r="S23" i="46"/>
  <c r="S22" i="46"/>
  <c r="S28" i="46" s="1"/>
  <c r="R31" i="46"/>
  <c r="R26" i="46"/>
  <c r="R25" i="46"/>
  <c r="R23" i="46"/>
  <c r="R22" i="46"/>
  <c r="R30" i="46" s="1"/>
  <c r="Q31" i="46"/>
  <c r="P31" i="46"/>
  <c r="O31" i="46"/>
  <c r="N31" i="46"/>
  <c r="M31" i="46"/>
  <c r="L31" i="46"/>
  <c r="K31" i="46"/>
  <c r="J31" i="46"/>
  <c r="I31" i="46"/>
  <c r="H31" i="46"/>
  <c r="G31" i="46"/>
  <c r="F31" i="46"/>
  <c r="E31" i="46"/>
  <c r="D31" i="46"/>
  <c r="P30" i="46"/>
  <c r="N30" i="46"/>
  <c r="L30" i="46"/>
  <c r="J30" i="46"/>
  <c r="H30" i="46"/>
  <c r="F30" i="46"/>
  <c r="Q23" i="46"/>
  <c r="P23" i="46"/>
  <c r="O23" i="46"/>
  <c r="N23" i="46"/>
  <c r="M23" i="46"/>
  <c r="L23" i="46"/>
  <c r="K23" i="46"/>
  <c r="J23" i="46"/>
  <c r="I23" i="46"/>
  <c r="H23" i="46"/>
  <c r="G23" i="46"/>
  <c r="F23" i="46"/>
  <c r="E23" i="46"/>
  <c r="D23" i="46"/>
  <c r="Q22" i="46"/>
  <c r="P22" i="46"/>
  <c r="P29" i="46" s="1"/>
  <c r="O22" i="46"/>
  <c r="N22" i="46"/>
  <c r="N29" i="46" s="1"/>
  <c r="M22" i="46"/>
  <c r="L22" i="46"/>
  <c r="L29" i="46" s="1"/>
  <c r="K22" i="46"/>
  <c r="J22" i="46"/>
  <c r="J29" i="46" s="1"/>
  <c r="I22" i="46"/>
  <c r="H22" i="46"/>
  <c r="H29" i="46" s="1"/>
  <c r="G22" i="46"/>
  <c r="F22" i="46"/>
  <c r="F29" i="46" s="1"/>
  <c r="E22" i="46"/>
  <c r="D22" i="46"/>
  <c r="D29" i="46" s="1"/>
  <c r="D25" i="46"/>
  <c r="Q26" i="46"/>
  <c r="P26" i="46"/>
  <c r="O26" i="46"/>
  <c r="N26" i="46"/>
  <c r="M26" i="46"/>
  <c r="L26" i="46"/>
  <c r="K26" i="46"/>
  <c r="J26" i="46"/>
  <c r="I26" i="46"/>
  <c r="H26" i="46"/>
  <c r="G26" i="46"/>
  <c r="F26" i="46"/>
  <c r="E26" i="46"/>
  <c r="D26" i="46"/>
  <c r="Q25" i="46"/>
  <c r="P25" i="46"/>
  <c r="O25" i="46"/>
  <c r="N25" i="46"/>
  <c r="M25" i="46"/>
  <c r="L25" i="46"/>
  <c r="K25" i="46"/>
  <c r="J25" i="46"/>
  <c r="I25" i="46"/>
  <c r="H25" i="46"/>
  <c r="G25" i="46"/>
  <c r="F25" i="46"/>
  <c r="E25" i="46"/>
  <c r="C25" i="46"/>
  <c r="C21" i="46" s="1"/>
  <c r="C13" i="46" s="1"/>
  <c r="X18" i="45" l="1" a="1"/>
  <c r="X18" i="45" s="1"/>
  <c r="AB30" i="46"/>
  <c r="X28" i="46"/>
  <c r="AF28" i="46"/>
  <c r="G28" i="46"/>
  <c r="G30" i="46"/>
  <c r="K28" i="46"/>
  <c r="K30" i="46"/>
  <c r="O28" i="46"/>
  <c r="O30" i="46"/>
  <c r="AF30" i="46"/>
  <c r="G29" i="46"/>
  <c r="G21" i="46" s="1"/>
  <c r="G13" i="46" s="1"/>
  <c r="O29" i="46"/>
  <c r="Z28" i="46"/>
  <c r="Z21" i="46" s="1"/>
  <c r="Z13" i="46" s="1"/>
  <c r="T30" i="46"/>
  <c r="T28" i="46"/>
  <c r="T21" i="46" s="1"/>
  <c r="T13" i="46" s="1"/>
  <c r="AB28" i="46"/>
  <c r="D53" i="46"/>
  <c r="D51" i="46"/>
  <c r="D44" i="46" s="1"/>
  <c r="D36" i="46" s="1"/>
  <c r="D39" i="46" s="1"/>
  <c r="D3" i="46" s="1"/>
  <c r="R4" i="45" s="1"/>
  <c r="E28" i="46"/>
  <c r="E21" i="46" s="1"/>
  <c r="E13" i="46" s="1"/>
  <c r="E30" i="46"/>
  <c r="I28" i="46"/>
  <c r="I21" i="46" s="1"/>
  <c r="I13" i="46" s="1"/>
  <c r="I30" i="46"/>
  <c r="M28" i="46"/>
  <c r="M21" i="46" s="1"/>
  <c r="M13" i="46" s="1"/>
  <c r="M30" i="46"/>
  <c r="Q28" i="46"/>
  <c r="Q30" i="46"/>
  <c r="Q21" i="46"/>
  <c r="Q13" i="46" s="1"/>
  <c r="X30" i="46"/>
  <c r="K29" i="46"/>
  <c r="V28" i="46"/>
  <c r="AD28" i="46"/>
  <c r="AD21" i="46" s="1"/>
  <c r="AD13" i="46" s="1"/>
  <c r="H21" i="46"/>
  <c r="H13" i="46" s="1"/>
  <c r="P21" i="46"/>
  <c r="P13" i="46" s="1"/>
  <c r="AA30" i="46"/>
  <c r="R29" i="46"/>
  <c r="R21" i="46" s="1"/>
  <c r="R13" i="46" s="1"/>
  <c r="U28" i="46"/>
  <c r="Y28" i="46"/>
  <c r="AC28" i="46"/>
  <c r="AC21" i="46" s="1"/>
  <c r="AC13" i="46" s="1"/>
  <c r="L21" i="46"/>
  <c r="L13" i="46" s="1"/>
  <c r="W30" i="46"/>
  <c r="AE30" i="46"/>
  <c r="AE21" i="46" s="1"/>
  <c r="AE13" i="46" s="1"/>
  <c r="K44" i="46"/>
  <c r="K36" i="46" s="1"/>
  <c r="K39" i="46" s="1"/>
  <c r="K3" i="46" s="1"/>
  <c r="Y4" i="45" s="1"/>
  <c r="G44" i="46"/>
  <c r="G36" i="46" s="1"/>
  <c r="G39" i="46" s="1"/>
  <c r="G3" i="46" s="1"/>
  <c r="U4" i="45" s="1"/>
  <c r="O44" i="46"/>
  <c r="O36" i="46" s="1"/>
  <c r="S44" i="46"/>
  <c r="S36" i="46" s="1"/>
  <c r="S39" i="46" s="1"/>
  <c r="S3" i="46" s="1"/>
  <c r="AG4" i="45" s="1"/>
  <c r="W44" i="46"/>
  <c r="W36" i="46" s="1"/>
  <c r="W39" i="46" s="1"/>
  <c r="W3" i="46" s="1"/>
  <c r="AK4" i="45" s="1"/>
  <c r="AA44" i="46"/>
  <c r="AA36" i="46" s="1"/>
  <c r="AA39" i="46" s="1"/>
  <c r="AA3" i="46" s="1"/>
  <c r="AO4" i="45" s="1"/>
  <c r="AE44" i="46"/>
  <c r="AE36" i="46" s="1"/>
  <c r="H44" i="46"/>
  <c r="H36" i="46" s="1"/>
  <c r="H39" i="46" s="1"/>
  <c r="H3" i="46" s="1"/>
  <c r="V4" i="45" s="1"/>
  <c r="L44" i="46"/>
  <c r="L36" i="46" s="1"/>
  <c r="L39" i="46" s="1"/>
  <c r="L3" i="46" s="1"/>
  <c r="Z4" i="45" s="1"/>
  <c r="T44" i="46"/>
  <c r="T36" i="46" s="1"/>
  <c r="T39" i="46" s="1"/>
  <c r="T3" i="46" s="1"/>
  <c r="AH4" i="45" s="1"/>
  <c r="X44" i="46"/>
  <c r="X36" i="46" s="1"/>
  <c r="X39" i="46" s="1"/>
  <c r="X3" i="46" s="1"/>
  <c r="AL4" i="45" s="1"/>
  <c r="AB44" i="46"/>
  <c r="AB36" i="46" s="1"/>
  <c r="AB39" i="46" s="1"/>
  <c r="AB3" i="46" s="1"/>
  <c r="AP4" i="45" s="1"/>
  <c r="AF44" i="46"/>
  <c r="AF36" i="46" s="1"/>
  <c r="AF39" i="46" s="1"/>
  <c r="AF3" i="46" s="1"/>
  <c r="AT4" i="45" s="1"/>
  <c r="S40" i="46"/>
  <c r="S6" i="46" s="1"/>
  <c r="AG7" i="45" s="1"/>
  <c r="P44" i="46"/>
  <c r="P36" i="46" s="1"/>
  <c r="P39" i="46" s="1"/>
  <c r="P3" i="46" s="1"/>
  <c r="AD4" i="45" s="1"/>
  <c r="E44" i="46"/>
  <c r="E36" i="46" s="1"/>
  <c r="E39" i="46" s="1"/>
  <c r="E3" i="46" s="1"/>
  <c r="S4" i="45" s="1"/>
  <c r="F44" i="46"/>
  <c r="F36" i="46" s="1"/>
  <c r="F39" i="46" s="1"/>
  <c r="F3" i="46" s="1"/>
  <c r="T4" i="45" s="1"/>
  <c r="J44" i="46"/>
  <c r="J36" i="46" s="1"/>
  <c r="J39" i="46" s="1"/>
  <c r="J3" i="46" s="1"/>
  <c r="X4" i="45" s="1"/>
  <c r="N44" i="46"/>
  <c r="N36" i="46" s="1"/>
  <c r="N39" i="46" s="1"/>
  <c r="N3" i="46" s="1"/>
  <c r="AB4" i="45" s="1"/>
  <c r="R44" i="46"/>
  <c r="R36" i="46" s="1"/>
  <c r="R39" i="46" s="1"/>
  <c r="R3" i="46" s="1"/>
  <c r="AF4" i="45" s="1"/>
  <c r="V44" i="46"/>
  <c r="V36" i="46" s="1"/>
  <c r="V39" i="46" s="1"/>
  <c r="V3" i="46" s="1"/>
  <c r="AJ4" i="45" s="1"/>
  <c r="Z44" i="46"/>
  <c r="Z36" i="46" s="1"/>
  <c r="Z39" i="46" s="1"/>
  <c r="Z3" i="46" s="1"/>
  <c r="AN4" i="45" s="1"/>
  <c r="AD44" i="46"/>
  <c r="AD36" i="46" s="1"/>
  <c r="AD39" i="46" s="1"/>
  <c r="AD3" i="46" s="1"/>
  <c r="AR4" i="45" s="1"/>
  <c r="I44" i="46"/>
  <c r="I36" i="46" s="1"/>
  <c r="I39" i="46" s="1"/>
  <c r="I3" i="46" s="1"/>
  <c r="W4" i="45" s="1"/>
  <c r="U44" i="46"/>
  <c r="U36" i="46" s="1"/>
  <c r="U39" i="46" s="1"/>
  <c r="U3" i="46" s="1"/>
  <c r="AI4" i="45" s="1"/>
  <c r="Y44" i="46"/>
  <c r="Y36" i="46" s="1"/>
  <c r="Y39" i="46" s="1"/>
  <c r="Y3" i="46" s="1"/>
  <c r="AM4" i="45" s="1"/>
  <c r="M44" i="46"/>
  <c r="M36" i="46" s="1"/>
  <c r="M39" i="46" s="1"/>
  <c r="M3" i="46" s="1"/>
  <c r="AA4" i="45" s="1"/>
  <c r="Q44" i="46"/>
  <c r="Q36" i="46" s="1"/>
  <c r="Q39" i="46" s="1"/>
  <c r="Q3" i="46" s="1"/>
  <c r="AE4" i="45" s="1"/>
  <c r="AC44" i="46"/>
  <c r="AC36" i="46" s="1"/>
  <c r="AC39" i="46" s="1"/>
  <c r="AC3" i="46" s="1"/>
  <c r="AQ4" i="45" s="1"/>
  <c r="F21" i="46"/>
  <c r="F13" i="46" s="1"/>
  <c r="J21" i="46"/>
  <c r="J13" i="46" s="1"/>
  <c r="N21" i="46"/>
  <c r="N13" i="46" s="1"/>
  <c r="Y21" i="46"/>
  <c r="Y13" i="46" s="1"/>
  <c r="AB21" i="46"/>
  <c r="AB13" i="46" s="1"/>
  <c r="AF21" i="46"/>
  <c r="AF13" i="46" s="1"/>
  <c r="U21" i="46"/>
  <c r="U13" i="46" s="1"/>
  <c r="X21" i="46"/>
  <c r="X13" i="46" s="1"/>
  <c r="V30" i="46"/>
  <c r="Z30" i="46"/>
  <c r="AD30" i="46"/>
  <c r="V21" i="46"/>
  <c r="V13" i="46" s="1"/>
  <c r="S30" i="46"/>
  <c r="S21" i="46" s="1"/>
  <c r="S13" i="46" s="1"/>
  <c r="D30" i="46"/>
  <c r="D21" i="46" s="1"/>
  <c r="D13" i="46" s="1"/>
  <c r="B21" i="45"/>
  <c r="B24" i="45" s="1"/>
  <c r="D10" i="45"/>
  <c r="AA40" i="46" l="1"/>
  <c r="AA6" i="46" s="1"/>
  <c r="AO7" i="45" s="1"/>
  <c r="AC34" i="45"/>
  <c r="K24" i="45" s="1"/>
  <c r="X33" i="45"/>
  <c r="Y38" i="45"/>
  <c r="X41" i="45"/>
  <c r="X29" i="45"/>
  <c r="AA47" i="45"/>
  <c r="X44" i="45"/>
  <c r="Y23" i="45"/>
  <c r="AB43" i="45"/>
  <c r="AA22" i="45"/>
  <c r="Z25" i="45"/>
  <c r="X38" i="45"/>
  <c r="Y18" i="45"/>
  <c r="AA37" i="45"/>
  <c r="AB35" i="45"/>
  <c r="G25" i="45" s="1"/>
  <c r="AA43" i="45"/>
  <c r="Y20" i="45"/>
  <c r="AB31" i="45"/>
  <c r="G21" i="45" s="1"/>
  <c r="X19" i="45"/>
  <c r="Y43" i="45"/>
  <c r="AC21" i="45"/>
  <c r="K11" i="45" s="1"/>
  <c r="AA42" i="45"/>
  <c r="Y21" i="45"/>
  <c r="X24" i="45"/>
  <c r="AB36" i="45"/>
  <c r="G26" i="45" s="1"/>
  <c r="AA21" i="45"/>
  <c r="Y48" i="45"/>
  <c r="AC24" i="45"/>
  <c r="K14" i="45" s="1"/>
  <c r="X23" i="45"/>
  <c r="AC38" i="45"/>
  <c r="K28" i="45" s="1"/>
  <c r="Y26" i="45"/>
  <c r="AB37" i="45"/>
  <c r="G27" i="45" s="1"/>
  <c r="AC33" i="45"/>
  <c r="K23" i="45" s="1"/>
  <c r="X40" i="45"/>
  <c r="Y33" i="45"/>
  <c r="AB38" i="45"/>
  <c r="G28" i="45" s="1"/>
  <c r="X47" i="45"/>
  <c r="Z27" i="45"/>
  <c r="Y24" i="45"/>
  <c r="Z22" i="45"/>
  <c r="AA27" i="45"/>
  <c r="AB25" i="45"/>
  <c r="G15" i="45" s="1"/>
  <c r="AA41" i="45"/>
  <c r="AC28" i="45"/>
  <c r="K18" i="45" s="1"/>
  <c r="Z40" i="45"/>
  <c r="AA32" i="45"/>
  <c r="Z37" i="45"/>
  <c r="AC31" i="45"/>
  <c r="K21" i="45" s="1"/>
  <c r="X36" i="45"/>
  <c r="X46" i="45"/>
  <c r="X26" i="45"/>
  <c r="AC26" i="45"/>
  <c r="K16" i="45" s="1"/>
  <c r="AC42" i="45"/>
  <c r="X25" i="45"/>
  <c r="Z38" i="45"/>
  <c r="AC32" i="45"/>
  <c r="K22" i="45" s="1"/>
  <c r="Y46" i="45"/>
  <c r="AB33" i="45"/>
  <c r="G23" i="45" s="1"/>
  <c r="Y28" i="45"/>
  <c r="Z18" i="45"/>
  <c r="AB39" i="45"/>
  <c r="G29" i="45" s="1"/>
  <c r="AC36" i="45"/>
  <c r="K26" i="45" s="1"/>
  <c r="X27" i="45"/>
  <c r="AB47" i="45"/>
  <c r="Y39" i="45"/>
  <c r="AA28" i="45"/>
  <c r="Z48" i="45"/>
  <c r="Y47" i="45"/>
  <c r="AA38" i="45"/>
  <c r="AC27" i="45"/>
  <c r="K17" i="45" s="1"/>
  <c r="Z47" i="45"/>
  <c r="AB30" i="45"/>
  <c r="G20" i="45" s="1"/>
  <c r="X20" i="45"/>
  <c r="Z43" i="45"/>
  <c r="AB32" i="45"/>
  <c r="G22" i="45" s="1"/>
  <c r="X22" i="45"/>
  <c r="Y32" i="45"/>
  <c r="AA45" i="45"/>
  <c r="AB27" i="45"/>
  <c r="G17" i="45" s="1"/>
  <c r="Y22" i="45"/>
  <c r="AA35" i="45"/>
  <c r="AC48" i="45"/>
  <c r="Z36" i="45"/>
  <c r="AC30" i="45"/>
  <c r="K20" i="45" s="1"/>
  <c r="X21" i="45"/>
  <c r="Z42" i="45"/>
  <c r="AA39" i="45"/>
  <c r="AB29" i="45"/>
  <c r="G19" i="45" s="1"/>
  <c r="AB46" i="45"/>
  <c r="AC37" i="45"/>
  <c r="K27" i="45" s="1"/>
  <c r="Y27" i="45"/>
  <c r="AA46" i="45"/>
  <c r="Z46" i="45"/>
  <c r="Y37" i="45"/>
  <c r="AA26" i="45"/>
  <c r="AB45" i="45"/>
  <c r="Z29" i="45"/>
  <c r="AB18" i="45"/>
  <c r="X42" i="45"/>
  <c r="Z31" i="45"/>
  <c r="AB20" i="45"/>
  <c r="G10" i="45" s="1"/>
  <c r="Z28" i="45"/>
  <c r="X39" i="45"/>
  <c r="AC22" i="45"/>
  <c r="K12" i="45" s="1"/>
  <c r="AA33" i="45"/>
  <c r="Y44" i="45"/>
  <c r="AB23" i="45"/>
  <c r="G13" i="45" s="1"/>
  <c r="Z34" i="45"/>
  <c r="AC20" i="45"/>
  <c r="K10" i="45" s="1"/>
  <c r="AA31" i="45"/>
  <c r="Y42" i="45"/>
  <c r="AB21" i="45"/>
  <c r="G11" i="45" s="1"/>
  <c r="Z32" i="45"/>
  <c r="X43" i="45"/>
  <c r="AC45" i="45"/>
  <c r="AC41" i="45"/>
  <c r="AA36" i="45"/>
  <c r="Y31" i="45"/>
  <c r="AC25" i="45"/>
  <c r="K15" i="45" s="1"/>
  <c r="AA20" i="45"/>
  <c r="AB44" i="45"/>
  <c r="X32" i="45"/>
  <c r="Z45" i="45"/>
  <c r="Y41" i="45"/>
  <c r="AC35" i="45"/>
  <c r="K25" i="45" s="1"/>
  <c r="AA30" i="45"/>
  <c r="Y25" i="45"/>
  <c r="AC19" i="45"/>
  <c r="AC43" i="45"/>
  <c r="AB34" i="45"/>
  <c r="G24" i="45" s="1"/>
  <c r="X28" i="45"/>
  <c r="AB22" i="45"/>
  <c r="G12" i="45" s="1"/>
  <c r="AB48" i="45"/>
  <c r="Y45" i="45"/>
  <c r="AB40" i="45"/>
  <c r="Z35" i="45"/>
  <c r="X30" i="45"/>
  <c r="AB24" i="45"/>
  <c r="G14" i="45" s="1"/>
  <c r="Z19" i="45"/>
  <c r="AC18" i="45"/>
  <c r="AA29" i="45"/>
  <c r="Y40" i="45"/>
  <c r="AB19" i="45"/>
  <c r="Z30" i="45"/>
  <c r="AA19" i="45"/>
  <c r="Y30" i="45"/>
  <c r="AC40" i="45"/>
  <c r="Z20" i="45"/>
  <c r="X31" i="45"/>
  <c r="AB41" i="45"/>
  <c r="AA25" i="45"/>
  <c r="Y36" i="45"/>
  <c r="AC46" i="45"/>
  <c r="Z26" i="45"/>
  <c r="X37" i="45"/>
  <c r="AA23" i="45"/>
  <c r="Y34" i="45"/>
  <c r="AC44" i="45"/>
  <c r="Z24" i="45"/>
  <c r="X35" i="45"/>
  <c r="AA48" i="45"/>
  <c r="X45" i="45"/>
  <c r="AA40" i="45"/>
  <c r="Y35" i="45"/>
  <c r="AC29" i="45"/>
  <c r="K19" i="45" s="1"/>
  <c r="AA24" i="45"/>
  <c r="Y19" i="45"/>
  <c r="AB42" i="45"/>
  <c r="X48" i="45"/>
  <c r="AA44" i="45"/>
  <c r="AC39" i="45"/>
  <c r="K29" i="45" s="1"/>
  <c r="AA34" i="45"/>
  <c r="Y29" i="45"/>
  <c r="AC23" i="45"/>
  <c r="K13" i="45" s="1"/>
  <c r="AA18" i="45"/>
  <c r="Z41" i="45"/>
  <c r="Z33" i="45"/>
  <c r="AB26" i="45"/>
  <c r="G16" i="45" s="1"/>
  <c r="Z21" i="45"/>
  <c r="AC47" i="45"/>
  <c r="Z44" i="45"/>
  <c r="Z39" i="45"/>
  <c r="X34" i="45"/>
  <c r="AB28" i="45"/>
  <c r="G18" i="45" s="1"/>
  <c r="Z23" i="45"/>
  <c r="D11" i="45"/>
  <c r="D12" i="45" s="1"/>
  <c r="D13" i="45" s="1"/>
  <c r="D14" i="45" s="1"/>
  <c r="D15" i="45" s="1"/>
  <c r="D16" i="45" s="1"/>
  <c r="D17" i="45" s="1"/>
  <c r="D18" i="45" s="1"/>
  <c r="D19" i="45" s="1"/>
  <c r="D20" i="45" s="1"/>
  <c r="D21" i="45" s="1"/>
  <c r="D22" i="45" s="1"/>
  <c r="D23" i="45" s="1"/>
  <c r="D24" i="45" s="1"/>
  <c r="D25" i="45" s="1"/>
  <c r="D26" i="45" s="1"/>
  <c r="D27" i="45" s="1"/>
  <c r="D28" i="45" s="1"/>
  <c r="D29" i="45" s="1"/>
  <c r="E10" i="45"/>
  <c r="AD16" i="46"/>
  <c r="AD2" i="46" s="1"/>
  <c r="AD5" i="46"/>
  <c r="AR6" i="45" s="1"/>
  <c r="T16" i="46"/>
  <c r="T2" i="46" s="1"/>
  <c r="T5" i="46"/>
  <c r="AH6" i="45" s="1"/>
  <c r="D16" i="46"/>
  <c r="D2" i="46" s="1"/>
  <c r="D5" i="46"/>
  <c r="R6" i="45" s="1"/>
  <c r="AC5" i="46"/>
  <c r="AQ6" i="45" s="1"/>
  <c r="AC16" i="46"/>
  <c r="AC2" i="46" s="1"/>
  <c r="R16" i="46"/>
  <c r="R2" i="46" s="1"/>
  <c r="R5" i="46"/>
  <c r="AF6" i="45" s="1"/>
  <c r="AE5" i="46"/>
  <c r="AS6" i="45" s="1"/>
  <c r="AE16" i="46"/>
  <c r="AE2" i="46" s="1"/>
  <c r="I5" i="46"/>
  <c r="W6" i="45" s="1"/>
  <c r="I16" i="46"/>
  <c r="I2" i="46" s="1"/>
  <c r="Z16" i="46"/>
  <c r="Z2" i="46" s="1"/>
  <c r="Z5" i="46"/>
  <c r="AN6" i="45" s="1"/>
  <c r="V16" i="46"/>
  <c r="V2" i="46" s="1"/>
  <c r="V5" i="46"/>
  <c r="AJ6" i="45" s="1"/>
  <c r="X16" i="46"/>
  <c r="X2" i="46" s="1"/>
  <c r="X5" i="46"/>
  <c r="AL6" i="45" s="1"/>
  <c r="AF16" i="46"/>
  <c r="AF2" i="46" s="1"/>
  <c r="AF5" i="46"/>
  <c r="AT6" i="45" s="1"/>
  <c r="Y5" i="46"/>
  <c r="AM6" i="45" s="1"/>
  <c r="Y16" i="46"/>
  <c r="Y2" i="46" s="1"/>
  <c r="Q5" i="46"/>
  <c r="AE6" i="45" s="1"/>
  <c r="Q16" i="46"/>
  <c r="Q2" i="46" s="1"/>
  <c r="M5" i="46"/>
  <c r="AA6" i="45" s="1"/>
  <c r="M16" i="46"/>
  <c r="M2" i="46" s="1"/>
  <c r="E5" i="46"/>
  <c r="S6" i="45" s="1"/>
  <c r="E16" i="46"/>
  <c r="E2" i="46" s="1"/>
  <c r="G5" i="46"/>
  <c r="U6" i="45" s="1"/>
  <c r="G16" i="46"/>
  <c r="G2" i="46" s="1"/>
  <c r="U5" i="46"/>
  <c r="AI6" i="45" s="1"/>
  <c r="U16" i="46"/>
  <c r="U2" i="46" s="1"/>
  <c r="AB16" i="46"/>
  <c r="AB2" i="46" s="1"/>
  <c r="AB5" i="46"/>
  <c r="AP6" i="45" s="1"/>
  <c r="N16" i="46"/>
  <c r="N2" i="46" s="1"/>
  <c r="N5" i="46"/>
  <c r="AB6" i="45" s="1"/>
  <c r="K40" i="46"/>
  <c r="K6" i="46" s="1"/>
  <c r="Y7" i="45" s="1"/>
  <c r="W40" i="46"/>
  <c r="W6" i="46" s="1"/>
  <c r="AK7" i="45" s="1"/>
  <c r="S5" i="46"/>
  <c r="AG6" i="45" s="1"/>
  <c r="S16" i="46"/>
  <c r="S2" i="46" s="1"/>
  <c r="J16" i="46"/>
  <c r="J2" i="46" s="1"/>
  <c r="J5" i="46"/>
  <c r="X6" i="45" s="1"/>
  <c r="AE40" i="46"/>
  <c r="AE6" i="46" s="1"/>
  <c r="AS7" i="45" s="1"/>
  <c r="AE39" i="46"/>
  <c r="AE3" i="46" s="1"/>
  <c r="AS4" i="45" s="1"/>
  <c r="O40" i="46"/>
  <c r="O6" i="46" s="1"/>
  <c r="AC7" i="45" s="1"/>
  <c r="O39" i="46"/>
  <c r="O3" i="46" s="1"/>
  <c r="AC4" i="45" s="1"/>
  <c r="P16" i="46"/>
  <c r="P2" i="46" s="1"/>
  <c r="P5" i="46"/>
  <c r="AD6" i="45" s="1"/>
  <c r="K21" i="46"/>
  <c r="K13" i="46" s="1"/>
  <c r="F16" i="46"/>
  <c r="F2" i="46" s="1"/>
  <c r="F5" i="46"/>
  <c r="T6" i="45" s="1"/>
  <c r="L16" i="46"/>
  <c r="L2" i="46" s="1"/>
  <c r="L5" i="46"/>
  <c r="Z6" i="45" s="1"/>
  <c r="H16" i="46"/>
  <c r="H2" i="46" s="1"/>
  <c r="H5" i="46"/>
  <c r="V6" i="45" s="1"/>
  <c r="O21" i="46"/>
  <c r="O13" i="46" s="1"/>
  <c r="G40" i="46"/>
  <c r="G6" i="46" s="1"/>
  <c r="U7" i="45" s="1"/>
  <c r="E40" i="46"/>
  <c r="E6" i="46" s="1"/>
  <c r="S7" i="45" s="1"/>
  <c r="Y40" i="46"/>
  <c r="Y6" i="46" s="1"/>
  <c r="AM7" i="45" s="1"/>
  <c r="I40" i="46"/>
  <c r="I6" i="46" s="1"/>
  <c r="W7" i="45" s="1"/>
  <c r="U40" i="46"/>
  <c r="U6" i="46" s="1"/>
  <c r="AI7" i="45" s="1"/>
  <c r="V40" i="46"/>
  <c r="V6" i="46" s="1"/>
  <c r="AJ7" i="45" s="1"/>
  <c r="L40" i="46"/>
  <c r="L6" i="46" s="1"/>
  <c r="Z7" i="45" s="1"/>
  <c r="AC40" i="46"/>
  <c r="AC6" i="46" s="1"/>
  <c r="AQ7" i="45" s="1"/>
  <c r="R40" i="46"/>
  <c r="R6" i="46" s="1"/>
  <c r="AF7" i="45" s="1"/>
  <c r="P40" i="46"/>
  <c r="P6" i="46" s="1"/>
  <c r="AD7" i="45" s="1"/>
  <c r="AB40" i="46"/>
  <c r="AB6" i="46" s="1"/>
  <c r="AP7" i="45" s="1"/>
  <c r="Z40" i="46"/>
  <c r="Z6" i="46" s="1"/>
  <c r="AN7" i="45" s="1"/>
  <c r="J40" i="46"/>
  <c r="J6" i="46" s="1"/>
  <c r="X7" i="45" s="1"/>
  <c r="T40" i="46"/>
  <c r="T6" i="46" s="1"/>
  <c r="AH7" i="45" s="1"/>
  <c r="Q40" i="46"/>
  <c r="Q6" i="46" s="1"/>
  <c r="AE7" i="45" s="1"/>
  <c r="F40" i="46"/>
  <c r="F6" i="46" s="1"/>
  <c r="T7" i="45" s="1"/>
  <c r="AF40" i="46"/>
  <c r="AF6" i="46" s="1"/>
  <c r="AT7" i="45" s="1"/>
  <c r="M40" i="46"/>
  <c r="M6" i="46" s="1"/>
  <c r="AA7" i="45" s="1"/>
  <c r="H40" i="46"/>
  <c r="H6" i="46" s="1"/>
  <c r="V7" i="45" s="1"/>
  <c r="AD40" i="46"/>
  <c r="AD6" i="46" s="1"/>
  <c r="AR7" i="45" s="1"/>
  <c r="N40" i="46"/>
  <c r="N6" i="46" s="1"/>
  <c r="AB7" i="45" s="1"/>
  <c r="X40" i="46"/>
  <c r="X6" i="46" s="1"/>
  <c r="AL7" i="45" s="1"/>
  <c r="D40" i="46"/>
  <c r="D6" i="46" s="1"/>
  <c r="R7" i="45" s="1"/>
  <c r="AA21" i="46"/>
  <c r="AA13" i="46" s="1"/>
  <c r="W21" i="46"/>
  <c r="W13" i="46" s="1"/>
  <c r="P18" i="45" l="1" a="1"/>
  <c r="P21" i="45" s="1"/>
  <c r="E11" i="45"/>
  <c r="W5" i="46"/>
  <c r="AK6" i="45" s="1"/>
  <c r="W16" i="46"/>
  <c r="W2" i="46" s="1"/>
  <c r="AA5" i="46"/>
  <c r="AO6" i="45" s="1"/>
  <c r="AA16" i="46"/>
  <c r="AA2" i="46" s="1"/>
  <c r="O5" i="46"/>
  <c r="AC6" i="45" s="1"/>
  <c r="O16" i="46"/>
  <c r="O2" i="46" s="1"/>
  <c r="K5" i="46"/>
  <c r="Y6" i="45" s="1"/>
  <c r="K16" i="46"/>
  <c r="K2" i="46" s="1"/>
  <c r="Q22" i="45" l="1"/>
  <c r="V22" i="45"/>
  <c r="U43" i="45"/>
  <c r="Q45" i="45"/>
  <c r="Q37" i="45"/>
  <c r="R46" i="45"/>
  <c r="V25" i="45"/>
  <c r="Q40" i="45"/>
  <c r="V44" i="45"/>
  <c r="U18" i="45"/>
  <c r="S27" i="45"/>
  <c r="S22" i="45"/>
  <c r="T32" i="45"/>
  <c r="P18" i="45"/>
  <c r="P19" i="45"/>
  <c r="R32" i="45"/>
  <c r="U38" i="45"/>
  <c r="Q35" i="45"/>
  <c r="Q48" i="45"/>
  <c r="U28" i="45"/>
  <c r="T20" i="45"/>
  <c r="V41" i="45"/>
  <c r="R25" i="45"/>
  <c r="T18" i="45"/>
  <c r="P28" i="45"/>
  <c r="V20" i="45"/>
  <c r="R31" i="45"/>
  <c r="S41" i="45"/>
  <c r="V47" i="45"/>
  <c r="R44" i="45"/>
  <c r="P32" i="45"/>
  <c r="S39" i="45"/>
  <c r="F29" i="45" s="1"/>
  <c r="S18" i="45"/>
  <c r="U31" i="45"/>
  <c r="V27" i="45"/>
  <c r="U42" i="45"/>
  <c r="T46" i="45"/>
  <c r="Q39" i="45"/>
  <c r="T31" i="45"/>
  <c r="R35" i="45"/>
  <c r="U40" i="45"/>
  <c r="V19" i="45"/>
  <c r="V23" i="45"/>
  <c r="T26" i="45"/>
  <c r="V45" i="45"/>
  <c r="T37" i="45"/>
  <c r="S38" i="45"/>
  <c r="Q18" i="45"/>
  <c r="V38" i="45"/>
  <c r="V26" i="45"/>
  <c r="U44" i="45"/>
  <c r="R38" i="45"/>
  <c r="T48" i="45"/>
  <c r="V28" i="45"/>
  <c r="Q47" i="45"/>
  <c r="T23" i="45"/>
  <c r="T21" i="45"/>
  <c r="P24" i="45"/>
  <c r="S26" i="45"/>
  <c r="P31" i="45"/>
  <c r="P34" i="45"/>
  <c r="V39" i="45"/>
  <c r="S30" i="45"/>
  <c r="S28" i="45"/>
  <c r="V30" i="45"/>
  <c r="T47" i="45"/>
  <c r="U27" i="45"/>
  <c r="Q28" i="45"/>
  <c r="F18" i="45" s="1"/>
  <c r="R28" i="45"/>
  <c r="R42" i="45"/>
  <c r="S25" i="45"/>
  <c r="S40" i="45"/>
  <c r="V46" i="45"/>
  <c r="V18" i="45"/>
  <c r="R47" i="45"/>
  <c r="U23" i="45"/>
  <c r="P29" i="45"/>
  <c r="P26" i="45"/>
  <c r="V48" i="45"/>
  <c r="R34" i="45"/>
  <c r="R27" i="45"/>
  <c r="S43" i="45"/>
  <c r="V29" i="45"/>
  <c r="R26" i="45"/>
  <c r="V34" i="45"/>
  <c r="S19" i="45"/>
  <c r="U35" i="45"/>
  <c r="T41" i="45"/>
  <c r="U32" i="45"/>
  <c r="U30" i="45"/>
  <c r="J20" i="45" s="1"/>
  <c r="Q33" i="45"/>
  <c r="V21" i="45"/>
  <c r="J11" i="45" s="1"/>
  <c r="L11" i="45" s="1"/>
  <c r="M11" i="45" s="1"/>
  <c r="N11" i="45" s="1"/>
  <c r="T22" i="45"/>
  <c r="V40" i="45"/>
  <c r="U46" i="45"/>
  <c r="Q41" i="45"/>
  <c r="V37" i="45"/>
  <c r="U34" i="45"/>
  <c r="P44" i="45"/>
  <c r="V36" i="45"/>
  <c r="T25" i="45"/>
  <c r="S37" i="45"/>
  <c r="P39" i="45"/>
  <c r="T34" i="45"/>
  <c r="P45" i="45"/>
  <c r="Q29" i="45"/>
  <c r="Q23" i="45"/>
  <c r="U37" i="45"/>
  <c r="V32" i="45"/>
  <c r="T28" i="45"/>
  <c r="T30" i="45"/>
  <c r="P41" i="45"/>
  <c r="Q32" i="45"/>
  <c r="S46" i="45"/>
  <c r="P48" i="45"/>
  <c r="P36" i="45"/>
  <c r="R29" i="45"/>
  <c r="P43" i="45"/>
  <c r="U19" i="45"/>
  <c r="P38" i="45"/>
  <c r="V43" i="45"/>
  <c r="V35" i="45"/>
  <c r="U33" i="45"/>
  <c r="Q21" i="45"/>
  <c r="R33" i="45"/>
  <c r="V24" i="45"/>
  <c r="Q43" i="45"/>
  <c r="R18" i="45"/>
  <c r="U45" i="45"/>
  <c r="S42" i="45"/>
  <c r="V42" i="45"/>
  <c r="T35" i="45"/>
  <c r="J25" i="45" s="1"/>
  <c r="S32" i="45"/>
  <c r="S47" i="45"/>
  <c r="S20" i="45"/>
  <c r="T39" i="45"/>
  <c r="P22" i="45"/>
  <c r="Q31" i="45"/>
  <c r="R40" i="45"/>
  <c r="P37" i="45"/>
  <c r="Q46" i="45"/>
  <c r="U26" i="45"/>
  <c r="P40" i="45"/>
  <c r="T24" i="45"/>
  <c r="U36" i="45"/>
  <c r="P27" i="45"/>
  <c r="V31" i="45"/>
  <c r="S36" i="45"/>
  <c r="U41" i="45"/>
  <c r="P25" i="45"/>
  <c r="Q27" i="45"/>
  <c r="F17" i="45" s="1"/>
  <c r="R36" i="45"/>
  <c r="S45" i="45"/>
  <c r="Q42" i="45"/>
  <c r="R21" i="45"/>
  <c r="T33" i="45"/>
  <c r="R19" i="45"/>
  <c r="S31" i="45"/>
  <c r="P47" i="45"/>
  <c r="V33" i="45"/>
  <c r="Q20" i="45"/>
  <c r="Q24" i="45"/>
  <c r="Q44" i="45"/>
  <c r="P46" i="45"/>
  <c r="P23" i="45"/>
  <c r="Q19" i="45"/>
  <c r="R43" i="45"/>
  <c r="Q36" i="45"/>
  <c r="F26" i="45" s="1"/>
  <c r="P30" i="45"/>
  <c r="R48" i="45"/>
  <c r="Q25" i="45"/>
  <c r="F15" i="45" s="1"/>
  <c r="T43" i="45"/>
  <c r="R37" i="45"/>
  <c r="Q38" i="45"/>
  <c r="U25" i="45"/>
  <c r="J15" i="45" s="1"/>
  <c r="P42" i="45"/>
  <c r="Q26" i="45"/>
  <c r="S21" i="45"/>
  <c r="U39" i="45"/>
  <c r="T45" i="45"/>
  <c r="P20" i="45"/>
  <c r="U21" i="45"/>
  <c r="P35" i="45"/>
  <c r="U20" i="45"/>
  <c r="P33" i="45"/>
  <c r="R23" i="45"/>
  <c r="T19" i="45"/>
  <c r="S23" i="45"/>
  <c r="R30" i="45"/>
  <c r="U48" i="45"/>
  <c r="R24" i="45"/>
  <c r="S33" i="45"/>
  <c r="F23" i="45" s="1"/>
  <c r="T42" i="45"/>
  <c r="R39" i="45"/>
  <c r="S48" i="45"/>
  <c r="U29" i="45"/>
  <c r="T44" i="45"/>
  <c r="T27" i="45"/>
  <c r="J17" i="45" s="1"/>
  <c r="R41" i="45"/>
  <c r="Q30" i="45"/>
  <c r="T40" i="45"/>
  <c r="R45" i="45"/>
  <c r="Q34" i="45"/>
  <c r="R20" i="45"/>
  <c r="F10" i="45" s="1"/>
  <c r="H10" i="45" s="1"/>
  <c r="S29" i="45"/>
  <c r="T38" i="45"/>
  <c r="J28" i="45" s="1"/>
  <c r="U47" i="45"/>
  <c r="S44" i="45"/>
  <c r="S24" i="45"/>
  <c r="T36" i="45"/>
  <c r="R22" i="45"/>
  <c r="S34" i="45"/>
  <c r="U24" i="45"/>
  <c r="U22" i="45"/>
  <c r="J12" i="45" s="1"/>
  <c r="T29" i="45"/>
  <c r="S35" i="45"/>
  <c r="E12" i="45"/>
  <c r="F28" i="45" l="1"/>
  <c r="J18" i="45"/>
  <c r="J19" i="45"/>
  <c r="F12" i="45"/>
  <c r="H12" i="45" s="1"/>
  <c r="J21" i="45"/>
  <c r="J27" i="45"/>
  <c r="J10" i="45"/>
  <c r="L10" i="45" s="1"/>
  <c r="M10" i="45" s="1"/>
  <c r="N10" i="45" s="1"/>
  <c r="F11" i="45"/>
  <c r="H11" i="45" s="1"/>
  <c r="J24" i="45"/>
  <c r="J13" i="45"/>
  <c r="F13" i="45"/>
  <c r="J16" i="45"/>
  <c r="F21" i="45"/>
  <c r="F25" i="45"/>
  <c r="J23" i="45"/>
  <c r="J22" i="45"/>
  <c r="F24" i="45"/>
  <c r="F14" i="45"/>
  <c r="J29" i="45"/>
  <c r="J14" i="45"/>
  <c r="F19" i="45"/>
  <c r="F20" i="45"/>
  <c r="F16" i="45"/>
  <c r="F27" i="45"/>
  <c r="J26" i="45"/>
  <c r="F22" i="45"/>
  <c r="L12" i="45"/>
  <c r="M12" i="45" s="1"/>
  <c r="N12" i="45" s="1"/>
  <c r="E13" i="45"/>
  <c r="L13" i="45" s="1"/>
  <c r="M13" i="45" s="1"/>
  <c r="N13" i="45" s="1"/>
  <c r="E14" i="45" l="1"/>
  <c r="L14" i="45" s="1"/>
  <c r="M14" i="45" s="1"/>
  <c r="N14" i="45" s="1"/>
  <c r="H13" i="45"/>
  <c r="E15" i="45" l="1"/>
  <c r="L15" i="45" s="1"/>
  <c r="M15" i="45" s="1"/>
  <c r="N15" i="45" s="1"/>
  <c r="H14" i="45"/>
  <c r="E16" i="45" l="1"/>
  <c r="L16" i="45" s="1"/>
  <c r="M16" i="45" s="1"/>
  <c r="N16" i="45" s="1"/>
  <c r="H15" i="45"/>
  <c r="E17" i="45" l="1"/>
  <c r="L17" i="45" s="1"/>
  <c r="M17" i="45" s="1"/>
  <c r="N17" i="45" s="1"/>
  <c r="H16" i="45"/>
  <c r="E18" i="45" l="1"/>
  <c r="L18" i="45" s="1"/>
  <c r="M18" i="45" s="1"/>
  <c r="N18" i="45" s="1"/>
  <c r="H17" i="45"/>
  <c r="E19" i="45" l="1"/>
  <c r="L19" i="45" s="1"/>
  <c r="M19" i="45" s="1"/>
  <c r="N19" i="45" s="1"/>
  <c r="H18" i="45"/>
  <c r="E20" i="45" l="1"/>
  <c r="L20" i="45" s="1"/>
  <c r="M20" i="45" s="1"/>
  <c r="N20" i="45" s="1"/>
  <c r="H19" i="45"/>
  <c r="E21" i="45" l="1"/>
  <c r="L21" i="45" s="1"/>
  <c r="M21" i="45" s="1"/>
  <c r="N21" i="45" s="1"/>
  <c r="H20" i="45"/>
  <c r="E22" i="45" l="1"/>
  <c r="L22" i="45" s="1"/>
  <c r="M22" i="45" s="1"/>
  <c r="N22" i="45" s="1"/>
  <c r="H21" i="45"/>
  <c r="E23" i="45" l="1"/>
  <c r="L23" i="45" s="1"/>
  <c r="M23" i="45" s="1"/>
  <c r="N23" i="45" s="1"/>
  <c r="H22" i="45"/>
  <c r="E24" i="45" l="1"/>
  <c r="L24" i="45" s="1"/>
  <c r="M24" i="45" s="1"/>
  <c r="N24" i="45" s="1"/>
  <c r="H23" i="45"/>
  <c r="E25" i="45" l="1"/>
  <c r="L25" i="45" s="1"/>
  <c r="M25" i="45" s="1"/>
  <c r="N25" i="45" s="1"/>
  <c r="H24" i="45"/>
  <c r="E26" i="45" l="1"/>
  <c r="L26" i="45" s="1"/>
  <c r="M26" i="45" s="1"/>
  <c r="N26" i="45" s="1"/>
  <c r="H25" i="45"/>
  <c r="E27" i="45" l="1"/>
  <c r="L27" i="45" s="1"/>
  <c r="M27" i="45" s="1"/>
  <c r="N27" i="45" s="1"/>
  <c r="H26" i="45"/>
  <c r="E28" i="45" l="1"/>
  <c r="L28" i="45" s="1"/>
  <c r="M28" i="45" s="1"/>
  <c r="N28" i="45" s="1"/>
  <c r="H27" i="45"/>
  <c r="E29" i="45" l="1"/>
  <c r="H28" i="45"/>
  <c r="H29" i="45" l="1"/>
  <c r="L29" i="45"/>
  <c r="M29" i="45" s="1"/>
  <c r="N29" i="45" s="1"/>
</calcChain>
</file>

<file path=xl/sharedStrings.xml><?xml version="1.0" encoding="utf-8"?>
<sst xmlns="http://schemas.openxmlformats.org/spreadsheetml/2006/main" count="126" uniqueCount="90">
  <si>
    <t>Brokerage</t>
  </si>
  <si>
    <t>INVESTMENTS</t>
  </si>
  <si>
    <t>EXPENSES (currently)</t>
  </si>
  <si>
    <t>yearly:</t>
  </si>
  <si>
    <t>monthly:</t>
  </si>
  <si>
    <t>needed to retire early:</t>
  </si>
  <si>
    <t>INVESTMENTS (growth over time)</t>
  </si>
  <si>
    <t>return rate:</t>
  </si>
  <si>
    <t>age now:</t>
  </si>
  <si>
    <t>age when hit E.R.:</t>
  </si>
  <si>
    <t>yearly add'l investment:</t>
  </si>
  <si>
    <t>Cash Flow</t>
  </si>
  <si>
    <t>Rental Income</t>
  </si>
  <si>
    <t>Other Income</t>
  </si>
  <si>
    <t>HOA</t>
  </si>
  <si>
    <t>Taxes</t>
  </si>
  <si>
    <t>Mortgage If desired you can do Principal and interest split</t>
  </si>
  <si>
    <t>Vacancy (Assumes 10% Vacancy)</t>
  </si>
  <si>
    <t>Management (Assumes 8% Of Rent)</t>
  </si>
  <si>
    <t>Insurance</t>
  </si>
  <si>
    <t>Capital Expenditure Assumes 4% Capital Expenditure due to building being owned by HOA</t>
  </si>
  <si>
    <t>Maintenance Assumes 2% Maintenance Cost (Spraying for termites and cleaning and painting in between tenants)</t>
  </si>
  <si>
    <t>Actual Present Value</t>
  </si>
  <si>
    <t>FIRE Value (value of the current income at a "4% withdrawl rate")</t>
  </si>
  <si>
    <t>House Number 1</t>
  </si>
  <si>
    <t>End Of Year (consider Year 1 to be purchase day or whenever you finish renovating, and end of year 2 to be end of first year of renting)</t>
  </si>
  <si>
    <t>Expected Cash Flow (use good numbers)</t>
  </si>
  <si>
    <t>Discount Rate* This is how much money you could make if you didn't buy this house instead</t>
  </si>
  <si>
    <t>House Number 2</t>
  </si>
  <si>
    <t>Maintenance Assumes 6% Maintenance Cost cleaning and painting in between tenants, lawn Maintenance, and other building maintenance)</t>
  </si>
  <si>
    <t>Capital Expenditure Assumes 10% Capital Expenditure due to no HOA</t>
  </si>
  <si>
    <t>Estimating Cash Flow</t>
  </si>
  <si>
    <t>ROTH IRA: H</t>
  </si>
  <si>
    <t>ROTH IRA: MS</t>
  </si>
  <si>
    <t>401K H</t>
  </si>
  <si>
    <t>Rollover IRA: MS</t>
  </si>
  <si>
    <t>FIRE Value RE</t>
  </si>
  <si>
    <t>FIRE Value Pensions</t>
  </si>
  <si>
    <t>Value Of Investment Portfolio</t>
  </si>
  <si>
    <t>House 1 Real Value</t>
  </si>
  <si>
    <t>House 2 Real Value</t>
  </si>
  <si>
    <t>House 3 Real Value</t>
  </si>
  <si>
    <t>House 1 FIRE Value</t>
  </si>
  <si>
    <t>House 2 FIRE Value</t>
  </si>
  <si>
    <t>House 3 FIRE Value</t>
  </si>
  <si>
    <t>Inflation Rate</t>
  </si>
  <si>
    <t>Cash Flow Per Time</t>
  </si>
  <si>
    <t>Times Per Year</t>
  </si>
  <si>
    <t>Pension Year</t>
  </si>
  <si>
    <t>FIRE Value of Pensions</t>
  </si>
  <si>
    <t>Present Value of Real Estate Portfolio</t>
  </si>
  <si>
    <t>Present Value of Pensions</t>
  </si>
  <si>
    <t>Total Real Value</t>
  </si>
  <si>
    <t>Yearly add'l RE Investment</t>
  </si>
  <si>
    <t>Index Rate of Pension</t>
  </si>
  <si>
    <t>FIRE Value Of Total Portfolio</t>
  </si>
  <si>
    <t>Annual Increase to Traditonal Portfolio</t>
  </si>
  <si>
    <t>Annual Increase to RE Cash</t>
  </si>
  <si>
    <t>Year</t>
  </si>
  <si>
    <t>FIRE Value of Real Estate</t>
  </si>
  <si>
    <t>Monthly Spending</t>
  </si>
  <si>
    <t>Budget</t>
  </si>
  <si>
    <t>$ if FI</t>
  </si>
  <si>
    <t>e/r Budget</t>
  </si>
  <si>
    <t>Expenses (monthly)</t>
  </si>
  <si>
    <t>Expenses (In Retirement)</t>
  </si>
  <si>
    <t>Daycare</t>
  </si>
  <si>
    <t>Groceries</t>
  </si>
  <si>
    <t>Dining out</t>
  </si>
  <si>
    <t>Health Insurance</t>
  </si>
  <si>
    <t>Car insurance</t>
  </si>
  <si>
    <t>Gas</t>
  </si>
  <si>
    <t>Clothing</t>
  </si>
  <si>
    <t>Vacations</t>
  </si>
  <si>
    <t>Medical</t>
  </si>
  <si>
    <t>Insurance (disability + Life)</t>
  </si>
  <si>
    <t>Cell Phone</t>
  </si>
  <si>
    <t>Internet</t>
  </si>
  <si>
    <t>Giving</t>
  </si>
  <si>
    <t>Utilties*</t>
  </si>
  <si>
    <t>Housing Maintenance Outside of Roomate and Outside of Current Reno*</t>
  </si>
  <si>
    <t>Note this calculator is not smart enough to automatically divest from portfolio to RE, you have to do that manually in the Present Value of Real Estate Tab</t>
  </si>
  <si>
    <t>And then you have to subtract that number from your portfolio investment</t>
  </si>
  <si>
    <t>Maybe that will be in my V2</t>
  </si>
  <si>
    <t>Yearly Spending Allowed by FIRE Portfolio</t>
  </si>
  <si>
    <t>Car Maintenance</t>
  </si>
  <si>
    <t>Miscellaneous</t>
  </si>
  <si>
    <t>Target (Diapers, Cleaning Supplies, etc)</t>
  </si>
  <si>
    <t>Target</t>
  </si>
  <si>
    <t>Housing (No mortgage, but no roomate)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</si>
</sst>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4" x14ac:knownFonts="1">
    <font>
      <sz val="10"/>
      <color rgb="FF000000"/>
      <name val="Arial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6"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/>
    <xf numFmtId="0" fontId="0" fillId="0" borderId="0" xfId="1" applyNumberFormat="1" applyFont="1" applyAlignment="1">
      <alignment wrapText="1"/>
    </xf>
    <xf numFmtId="164" fontId="0" fillId="0" borderId="0" xfId="1" applyNumberFormat="1" applyFont="1" applyAlignment="1">
      <alignment wrapText="1"/>
    </xf>
    <xf numFmtId="0" fontId="0" fillId="0" borderId="0" xfId="0" applyAlignment="1">
      <alignment horizontal="center" wrapText="1"/>
    </xf>
    <xf numFmtId="10" fontId="0" fillId="0" borderId="0" xfId="1" applyNumberFormat="1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164" fontId="0" fillId="0" borderId="0" xfId="1" applyNumberFormat="1" applyFont="1" applyAlignment="1"/>
    <xf numFmtId="164" fontId="1" fillId="2" borderId="1" xfId="1" applyNumberFormat="1" applyFont="1" applyFill="1" applyBorder="1" applyAlignment="1">
      <alignment wrapText="1"/>
    </xf>
    <xf numFmtId="0" fontId="2" fillId="3" borderId="0" xfId="0" applyFont="1" applyFill="1" applyAlignment="1">
      <alignment horizontal="left"/>
    </xf>
    <xf numFmtId="0" fontId="0" fillId="0" borderId="0" xfId="0" applyAlignment="1">
      <alignment horizontal="center"/>
    </xf>
    <xf numFmtId="8" fontId="0" fillId="0" borderId="0" xfId="0" applyNumberFormat="1" applyAlignment="1">
      <alignment wrapText="1"/>
    </xf>
    <xf numFmtId="9" fontId="0" fillId="0" borderId="0" xfId="2" applyFont="1" applyAlignment="1">
      <alignment wrapText="1"/>
    </xf>
    <xf numFmtId="0" fontId="0" fillId="0" borderId="2" xfId="0" applyBorder="1" applyAlignment="1">
      <alignment wrapText="1"/>
    </xf>
    <xf numFmtId="0" fontId="0" fillId="2" borderId="2" xfId="0" applyFill="1" applyBorder="1" applyAlignment="1">
      <alignment wrapText="1"/>
    </xf>
    <xf numFmtId="10" fontId="0" fillId="0" borderId="2" xfId="0" applyNumberFormat="1" applyBorder="1" applyAlignment="1">
      <alignment wrapText="1"/>
    </xf>
    <xf numFmtId="0" fontId="0" fillId="0" borderId="3" xfId="0" applyBorder="1" applyAlignment="1">
      <alignment wrapText="1"/>
    </xf>
    <xf numFmtId="8" fontId="0" fillId="2" borderId="3" xfId="0" applyNumberFormat="1" applyFill="1" applyBorder="1" applyAlignment="1">
      <alignment wrapText="1"/>
    </xf>
    <xf numFmtId="0" fontId="0" fillId="4" borderId="4" xfId="0" applyFill="1" applyBorder="1" applyAlignment="1">
      <alignment wrapText="1"/>
    </xf>
    <xf numFmtId="9" fontId="0" fillId="4" borderId="5" xfId="0" applyNumberFormat="1" applyFill="1" applyBorder="1" applyAlignment="1">
      <alignment wrapText="1"/>
    </xf>
    <xf numFmtId="8" fontId="0" fillId="4" borderId="5" xfId="0" applyNumberFormat="1" applyFill="1" applyBorder="1" applyAlignment="1">
      <alignment wrapText="1"/>
    </xf>
    <xf numFmtId="8" fontId="0" fillId="4" borderId="6" xfId="0" applyNumberFormat="1" applyFill="1" applyBorder="1" applyAlignment="1">
      <alignment wrapText="1"/>
    </xf>
    <xf numFmtId="8" fontId="0" fillId="0" borderId="3" xfId="0" applyNumberFormat="1" applyBorder="1" applyAlignment="1">
      <alignment wrapText="1"/>
    </xf>
    <xf numFmtId="0" fontId="2" fillId="3" borderId="0" xfId="0" applyFont="1" applyFill="1" applyAlignment="1">
      <alignment horizontal="left" wrapText="1"/>
    </xf>
    <xf numFmtId="44" fontId="0" fillId="0" borderId="2" xfId="1" applyFont="1" applyBorder="1" applyAlignment="1">
      <alignment wrapText="1"/>
    </xf>
    <xf numFmtId="44" fontId="0" fillId="2" borderId="2" xfId="1" applyFont="1" applyFill="1" applyBorder="1" applyAlignment="1">
      <alignment wrapText="1"/>
    </xf>
    <xf numFmtId="8" fontId="1" fillId="0" borderId="0" xfId="0" applyNumberFormat="1" applyFont="1" applyAlignment="1">
      <alignment horizontal="right" wrapText="1"/>
    </xf>
    <xf numFmtId="44" fontId="1" fillId="0" borderId="0" xfId="1" applyFont="1" applyAlignment="1">
      <alignment horizontal="right" wrapText="1"/>
    </xf>
    <xf numFmtId="164" fontId="1" fillId="0" borderId="0" xfId="0" applyNumberFormat="1" applyFont="1" applyAlignment="1">
      <alignment horizontal="right" wrapText="1"/>
    </xf>
    <xf numFmtId="44" fontId="0" fillId="0" borderId="0" xfId="1" applyFont="1" applyAlignment="1">
      <alignment wrapText="1"/>
    </xf>
    <xf numFmtId="164" fontId="0" fillId="0" borderId="0" xfId="0" applyNumberFormat="1" applyAlignment="1">
      <alignment wrapText="1"/>
    </xf>
    <xf numFmtId="0" fontId="2" fillId="3" borderId="0" xfId="0" applyFont="1" applyFill="1" applyAlignment="1">
      <alignment wrapText="1"/>
    </xf>
    <xf numFmtId="164" fontId="0" fillId="5" borderId="0" xfId="1" applyNumberFormat="1" applyFont="1" applyFill="1" applyAlignment="1">
      <alignment wrapText="1"/>
    </xf>
    <xf numFmtId="164" fontId="0" fillId="6" borderId="0" xfId="1" applyNumberFormat="1" applyFont="1" applyFill="1" applyAlignment="1">
      <alignment wrapText="1"/>
    </xf>
    <xf numFmtId="0" fontId="0" fillId="2" borderId="0" xfId="0" applyFill="1" applyAlignment="1">
      <alignment horizontal="center" wrapText="1"/>
    </xf>
    <xf numFmtId="164" fontId="0" fillId="2" borderId="0" xfId="1" applyNumberFormat="1" applyFont="1" applyFill="1" applyAlignment="1">
      <alignment wrapText="1"/>
    </xf>
    <xf numFmtId="8" fontId="1" fillId="2" borderId="0" xfId="0" applyNumberFormat="1" applyFont="1" applyFill="1" applyAlignment="1">
      <alignment horizontal="right" wrapText="1"/>
    </xf>
    <xf numFmtId="44" fontId="1" fillId="2" borderId="0" xfId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0" fontId="1" fillId="2" borderId="0" xfId="0" applyFont="1" applyFill="1" applyAlignment="1">
      <alignment horizontal="right" wrapText="1"/>
    </xf>
    <xf numFmtId="44" fontId="0" fillId="2" borderId="0" xfId="1" applyFont="1" applyFill="1" applyAlignment="1">
      <alignment wrapText="1"/>
    </xf>
    <xf numFmtId="164" fontId="0" fillId="2" borderId="0" xfId="0" applyNumberFormat="1" applyFill="1" applyAlignment="1">
      <alignment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00823B"/>
      <color rgb="FF008E4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</sheetPr>
  <dimension ref="A1:AT59"/>
  <sheetViews>
    <sheetView tabSelected="1" workbookViewId="0">
      <selection activeCell="K38" sqref="K38"/>
    </sheetView>
  </sheetViews>
  <sheetFormatPr defaultRowHeight="12.75" x14ac:dyDescent="0.2"/>
  <cols>
    <col min="1" max="1" width="20.42578125" style="2" customWidth="1"/>
    <col min="2" max="2" width="15" style="6" customWidth="1"/>
    <col min="3" max="3" width="15.28515625" style="2" customWidth="1"/>
    <col min="4" max="4" width="17.5703125" style="2" customWidth="1"/>
    <col min="5" max="5" width="14.140625" style="2" customWidth="1"/>
    <col min="6" max="6" width="12" style="2" customWidth="1"/>
    <col min="7" max="7" width="14" style="2" customWidth="1"/>
    <col min="8" max="8" width="14.28515625" style="2" customWidth="1"/>
    <col min="9" max="9" width="12" style="2" customWidth="1"/>
    <col min="10" max="10" width="11.7109375" style="2" bestFit="1" customWidth="1"/>
    <col min="11" max="11" width="12.28515625" style="2" bestFit="1" customWidth="1"/>
    <col min="12" max="13" width="12.85546875" style="2" customWidth="1"/>
    <col min="14" max="14" width="10.42578125" style="2" customWidth="1"/>
    <col min="15" max="15" width="0" style="2" hidden="1" customWidth="1"/>
    <col min="16" max="16" width="9.28515625" style="2" hidden="1" customWidth="1"/>
    <col min="17" max="18" width="11.5703125" style="2" hidden="1" customWidth="1"/>
    <col min="19" max="19" width="9.28515625" style="2" hidden="1" customWidth="1"/>
    <col min="20" max="21" width="11.5703125" style="2" hidden="1" customWidth="1"/>
    <col min="22" max="22" width="9.28515625" style="2" hidden="1" customWidth="1"/>
    <col min="23" max="23" width="0" style="2" hidden="1" customWidth="1"/>
    <col min="24" max="24" width="29.7109375" style="2" hidden="1" customWidth="1"/>
    <col min="25" max="25" width="11.5703125" style="2" hidden="1" customWidth="1"/>
    <col min="26" max="27" width="9.28515625" style="2" hidden="1" customWidth="1"/>
    <col min="28" max="28" width="12.85546875" style="2" hidden="1" customWidth="1"/>
    <col min="29" max="29" width="11.5703125" style="2" hidden="1" customWidth="1"/>
    <col min="30" max="47" width="0" style="2" hidden="1" customWidth="1"/>
    <col min="48" max="16384" width="9.140625" style="2"/>
  </cols>
  <sheetData>
    <row r="1" spans="1:46" ht="12.75" customHeight="1" x14ac:dyDescent="0.2">
      <c r="A1" s="27" t="s">
        <v>1</v>
      </c>
      <c r="B1" s="27"/>
      <c r="D1" s="27" t="s">
        <v>6</v>
      </c>
      <c r="E1" s="27"/>
      <c r="G1" s="4" t="s">
        <v>81</v>
      </c>
    </row>
    <row r="2" spans="1:46" x14ac:dyDescent="0.2">
      <c r="A2" s="3" t="s">
        <v>0</v>
      </c>
      <c r="B2" s="6">
        <v>12119.25</v>
      </c>
      <c r="D2" s="9" t="s">
        <v>7</v>
      </c>
      <c r="E2" s="8">
        <v>0.08</v>
      </c>
      <c r="G2" s="4" t="s">
        <v>82</v>
      </c>
      <c r="P2" s="2" t="s">
        <v>58</v>
      </c>
      <c r="Q2" s="2">
        <f>'Present Value Of Real Estate'!C1</f>
        <v>1</v>
      </c>
      <c r="R2" s="2">
        <f>'Present Value Of Real Estate'!D1</f>
        <v>2</v>
      </c>
      <c r="S2" s="2">
        <f>'Present Value Of Real Estate'!E1</f>
        <v>3</v>
      </c>
      <c r="T2" s="2">
        <f>'Present Value Of Real Estate'!F1</f>
        <v>4</v>
      </c>
      <c r="U2" s="2">
        <f>'Present Value Of Real Estate'!G1</f>
        <v>5</v>
      </c>
      <c r="V2" s="2">
        <f>'Present Value Of Real Estate'!H1</f>
        <v>6</v>
      </c>
      <c r="W2" s="2">
        <f>'Present Value Of Real Estate'!I1</f>
        <v>7</v>
      </c>
      <c r="X2" s="2">
        <f>'Present Value Of Real Estate'!J1</f>
        <v>8</v>
      </c>
      <c r="Y2" s="2">
        <f>'Present Value Of Real Estate'!K1</f>
        <v>9</v>
      </c>
      <c r="Z2" s="2">
        <f>'Present Value Of Real Estate'!L1</f>
        <v>10</v>
      </c>
      <c r="AA2" s="2">
        <f>'Present Value Of Real Estate'!M1</f>
        <v>11</v>
      </c>
      <c r="AB2" s="2">
        <f>'Present Value Of Real Estate'!N1</f>
        <v>12</v>
      </c>
      <c r="AC2" s="2">
        <f>'Present Value Of Real Estate'!O1</f>
        <v>13</v>
      </c>
      <c r="AD2" s="2">
        <f>'Present Value Of Real Estate'!P1</f>
        <v>14</v>
      </c>
      <c r="AE2" s="2">
        <f>'Present Value Of Real Estate'!Q1</f>
        <v>15</v>
      </c>
      <c r="AF2" s="2">
        <f>'Present Value Of Real Estate'!R1</f>
        <v>16</v>
      </c>
      <c r="AG2" s="2">
        <f>'Present Value Of Real Estate'!S1</f>
        <v>17</v>
      </c>
      <c r="AH2" s="2">
        <f>'Present Value Of Real Estate'!T1</f>
        <v>18</v>
      </c>
      <c r="AI2" s="2">
        <f>'Present Value Of Real Estate'!U1</f>
        <v>19</v>
      </c>
      <c r="AJ2" s="2">
        <f>'Present Value Of Real Estate'!V1</f>
        <v>20</v>
      </c>
      <c r="AK2" s="2">
        <f>'Present Value Of Real Estate'!W1</f>
        <v>21</v>
      </c>
      <c r="AL2" s="2">
        <f>'Present Value Of Real Estate'!X1</f>
        <v>22</v>
      </c>
      <c r="AM2" s="2">
        <f>'Present Value Of Real Estate'!Y1</f>
        <v>23</v>
      </c>
      <c r="AN2" s="2">
        <f>'Present Value Of Real Estate'!Z1</f>
        <v>24</v>
      </c>
      <c r="AO2" s="2">
        <f>'Present Value Of Real Estate'!AA1</f>
        <v>25</v>
      </c>
      <c r="AP2" s="2">
        <f>'Present Value Of Real Estate'!AB1</f>
        <v>26</v>
      </c>
      <c r="AQ2" s="2">
        <f>'Present Value Of Real Estate'!AC1</f>
        <v>27</v>
      </c>
      <c r="AR2" s="2">
        <f>'Present Value Of Real Estate'!AD1</f>
        <v>28</v>
      </c>
      <c r="AS2" s="2">
        <f>'Present Value Of Real Estate'!AE1</f>
        <v>29</v>
      </c>
      <c r="AT2" s="2">
        <f>'Present Value Of Real Estate'!AF1</f>
        <v>30</v>
      </c>
    </row>
    <row r="3" spans="1:46" ht="25.5" x14ac:dyDescent="0.2">
      <c r="A3" s="3" t="s">
        <v>32</v>
      </c>
      <c r="B3" s="6">
        <v>33909.07</v>
      </c>
      <c r="D3" s="10" t="s">
        <v>10</v>
      </c>
      <c r="E3" s="6">
        <v>52000</v>
      </c>
      <c r="F3" s="3"/>
      <c r="G3" s="3" t="s">
        <v>83</v>
      </c>
      <c r="H3" s="3"/>
      <c r="I3" s="3"/>
      <c r="P3" s="2" t="str">
        <f>'Present Value Of Real Estate'!B2</f>
        <v>House 1 Real Value</v>
      </c>
      <c r="Q3" s="2">
        <f>'Present Value Of Real Estate'!C2</f>
        <v>0</v>
      </c>
      <c r="R3" s="2">
        <f>'Present Value Of Real Estate'!D2</f>
        <v>69436.769494625914</v>
      </c>
      <c r="S3" s="2">
        <f>'Present Value Of Real Estate'!E2</f>
        <v>71687.715988767493</v>
      </c>
      <c r="T3" s="2">
        <f>'Present Value Of Real Estate'!F2</f>
        <v>74008.832087067727</v>
      </c>
      <c r="U3" s="2">
        <f>'Present Value Of Real Estate'!G2</f>
        <v>76402.26496695535</v>
      </c>
      <c r="V3" s="2">
        <f>'Present Value Of Real Estate'!H2</f>
        <v>78870.226901944683</v>
      </c>
      <c r="W3" s="2">
        <f>'Present Value Of Real Estate'!I2</f>
        <v>81414.997225718311</v>
      </c>
      <c r="X3" s="2">
        <f>'Present Value Of Real Estate'!J2</f>
        <v>84038.924355319643</v>
      </c>
      <c r="Y3" s="2">
        <f>'Present Value Of Real Estate'!K2</f>
        <v>86744.427875232563</v>
      </c>
      <c r="Z3" s="2">
        <f>'Present Value Of Real Estate'!L2</f>
        <v>89534.00068417727</v>
      </c>
      <c r="AA3" s="2">
        <f>'Present Value Of Real Estate'!M2</f>
        <v>92410.211206508306</v>
      </c>
      <c r="AB3" s="2">
        <f>'Present Value Of Real Estate'!N2</f>
        <v>95375.705670154493</v>
      </c>
      <c r="AC3" s="2">
        <f>'Present Value Of Real Estate'!O2</f>
        <v>98433.210453102321</v>
      </c>
      <c r="AD3" s="2">
        <f>'Present Value Of Real Estate'!P2</f>
        <v>101585.5345004814</v>
      </c>
      <c r="AE3" s="2">
        <f>'Present Value Of Real Estate'!Q2</f>
        <v>104835.57181437372</v>
      </c>
      <c r="AF3" s="2">
        <f>'Present Value Of Real Estate'!R2</f>
        <v>108186.30401853283</v>
      </c>
      <c r="AG3" s="2">
        <f>'Present Value Of Real Estate'!S2</f>
        <v>111640.80300026279</v>
      </c>
      <c r="AH3" s="2">
        <f>'Present Value Of Real Estate'!T2</f>
        <v>115202.23363177635</v>
      </c>
      <c r="AI3" s="2">
        <f>'Present Value Of Real Estate'!U2</f>
        <v>118873.85657342045</v>
      </c>
      <c r="AJ3" s="2">
        <f>'Present Value Of Real Estate'!V2</f>
        <v>122659.03116122789</v>
      </c>
      <c r="AK3" s="2">
        <f>'Present Value Of Real Estate'!W2</f>
        <v>126561.21838133082</v>
      </c>
      <c r="AL3" s="2">
        <f>'Present Value Of Real Estate'!X2</f>
        <v>130583.98393384401</v>
      </c>
      <c r="AM3" s="2">
        <f>'Present Value Of Real Estate'!Y2</f>
        <v>134731.00138890749</v>
      </c>
      <c r="AN3" s="2">
        <f>'Present Value Of Real Estate'!Z2</f>
        <v>139006.05543765659</v>
      </c>
      <c r="AO3" s="2">
        <f>'Present Value Of Real Estate'!AA2</f>
        <v>143413.04524097193</v>
      </c>
      <c r="AP3" s="2">
        <f>'Present Value Of Real Estate'!AB2</f>
        <v>147955.98787894688</v>
      </c>
      <c r="AQ3" s="2">
        <f>'Present Value Of Real Estate'!AC2</f>
        <v>152639.02190409889</v>
      </c>
      <c r="AR3" s="2">
        <f>'Present Value Of Real Estate'!AD2</f>
        <v>157466.41100144046</v>
      </c>
      <c r="AS3" s="2">
        <f>'Present Value Of Real Estate'!AE2</f>
        <v>162442.5477586207</v>
      </c>
      <c r="AT3" s="2">
        <f>'Present Value Of Real Estate'!AF2</f>
        <v>167571.95754944492</v>
      </c>
    </row>
    <row r="4" spans="1:46" ht="25.5" x14ac:dyDescent="0.2">
      <c r="A4" s="3" t="s">
        <v>33</v>
      </c>
      <c r="B4" s="6">
        <v>43000</v>
      </c>
      <c r="D4" s="2" t="s">
        <v>53</v>
      </c>
      <c r="E4" s="6">
        <v>0</v>
      </c>
      <c r="P4" s="2" t="str">
        <f>'Present Value Of Real Estate'!B3</f>
        <v>House 2 Real Value</v>
      </c>
      <c r="Q4" s="2">
        <f>'Present Value Of Real Estate'!C3</f>
        <v>0</v>
      </c>
      <c r="R4" s="2">
        <f>'Present Value Of Real Estate'!D3</f>
        <v>31440.055532665589</v>
      </c>
      <c r="S4" s="2">
        <f>'Present Value Of Real Estate'!E3</f>
        <v>32658.021263728697</v>
      </c>
      <c r="T4" s="2">
        <f>'Present Value Of Real Estate'!F3</f>
        <v>33917.011985542318</v>
      </c>
      <c r="U4" s="2">
        <f>'Present Value Of Real Estate'!G3</f>
        <v>35218.333029268077</v>
      </c>
      <c r="V4" s="2">
        <f>'Present Value Of Real Estate'!H3</f>
        <v>36563.330150547175</v>
      </c>
      <c r="W4" s="2">
        <f>'Present Value Of Real Estate'!I3</f>
        <v>37953.390764119467</v>
      </c>
      <c r="X4" s="2">
        <f>'Present Value Of Real Estate'!J3</f>
        <v>39389.945215867512</v>
      </c>
      <c r="Y4" s="2">
        <f>'Present Value Of Real Estate'!K3</f>
        <v>40874.46809341578</v>
      </c>
      <c r="Z4" s="2">
        <f>'Present Value Of Real Estate'!L3</f>
        <v>42408.479576448299</v>
      </c>
      <c r="AA4" s="2">
        <f>'Present Value Of Real Estate'!M3</f>
        <v>43993.546827943785</v>
      </c>
      <c r="AB4" s="2">
        <f>'Present Value Of Real Estate'!N3</f>
        <v>45631.285427563096</v>
      </c>
      <c r="AC4" s="2">
        <f>'Present Value Of Real Estate'!O3</f>
        <v>47323.360848460958</v>
      </c>
      <c r="AD4" s="2">
        <f>'Present Value Of Real Estate'!P3</f>
        <v>49071.489978832375</v>
      </c>
      <c r="AE4" s="2">
        <f>'Present Value Of Real Estate'!Q3</f>
        <v>50877.442689543852</v>
      </c>
      <c r="AF4" s="2">
        <f>'Present Value Of Real Estate'!R3</f>
        <v>52743.043449239092</v>
      </c>
      <c r="AG4" s="2">
        <f>'Present Value Of Real Estate'!S3</f>
        <v>54670.172988352417</v>
      </c>
      <c r="AH4" s="2">
        <f>'Present Value Of Real Estate'!T3</f>
        <v>56660.770013504545</v>
      </c>
      <c r="AI4" s="2">
        <f>'Present Value Of Real Estate'!U3</f>
        <v>58716.832973801262</v>
      </c>
      <c r="AJ4" s="2">
        <f>'Present Value Of Real Estate'!V3</f>
        <v>60840.421880599992</v>
      </c>
      <c r="AK4" s="2">
        <f>'Present Value Of Real Estate'!W3</f>
        <v>63033.660182356994</v>
      </c>
      <c r="AL4" s="2">
        <f>'Present Value Of Real Estate'!X3</f>
        <v>65298.736696217165</v>
      </c>
      <c r="AM4" s="2">
        <f>'Present Value Of Real Estate'!Y3</f>
        <v>67637.907598056758</v>
      </c>
      <c r="AN4" s="2">
        <f>'Present Value Of Real Estate'!Z3</f>
        <v>70053.498472742416</v>
      </c>
      <c r="AO4" s="2">
        <f>'Present Value Of Real Estate'!AA3</f>
        <v>72547.906426421876</v>
      </c>
      <c r="AP4" s="2">
        <f>'Present Value Of Real Estate'!AB3</f>
        <v>75123.60226271725</v>
      </c>
      <c r="AQ4" s="2">
        <f>'Present Value Of Real Estate'!AC3</f>
        <v>77783.132724747411</v>
      </c>
      <c r="AR4" s="2">
        <f>'Present Value Of Real Estate'!AD3</f>
        <v>80529.12280496399</v>
      </c>
      <c r="AS4" s="2">
        <f>'Present Value Of Real Estate'!AE3</f>
        <v>83364.278124845659</v>
      </c>
      <c r="AT4" s="2">
        <f>'Present Value Of Real Estate'!AF3</f>
        <v>86291.387386556904</v>
      </c>
    </row>
    <row r="5" spans="1:46" ht="25.5" x14ac:dyDescent="0.2">
      <c r="A5" s="2" t="s">
        <v>34</v>
      </c>
      <c r="B5" s="6">
        <v>86458.880000000005</v>
      </c>
      <c r="D5" s="2" t="s">
        <v>56</v>
      </c>
      <c r="E5" s="16">
        <v>0.01</v>
      </c>
      <c r="P5" s="2" t="str">
        <f>'Present Value Of Real Estate'!B4</f>
        <v>House 3 Real Value</v>
      </c>
      <c r="Q5" s="2">
        <f>'Present Value Of Real Estate'!C4</f>
        <v>0</v>
      </c>
      <c r="R5" s="2">
        <f>'Present Value Of Real Estate'!D4</f>
        <v>0</v>
      </c>
      <c r="S5" s="2">
        <f>'Present Value Of Real Estate'!E4</f>
        <v>0</v>
      </c>
      <c r="T5" s="2">
        <f>'Present Value Of Real Estate'!F4</f>
        <v>0</v>
      </c>
      <c r="U5" s="2">
        <f>'Present Value Of Real Estate'!G4</f>
        <v>0</v>
      </c>
      <c r="V5" s="2">
        <f>'Present Value Of Real Estate'!H4</f>
        <v>0</v>
      </c>
      <c r="W5" s="2">
        <f>'Present Value Of Real Estate'!I4</f>
        <v>0</v>
      </c>
      <c r="X5" s="2">
        <f>'Present Value Of Real Estate'!J4</f>
        <v>0</v>
      </c>
      <c r="Y5" s="2">
        <f>'Present Value Of Real Estate'!K4</f>
        <v>0</v>
      </c>
      <c r="Z5" s="2">
        <f>'Present Value Of Real Estate'!L4</f>
        <v>0</v>
      </c>
      <c r="AA5" s="2">
        <f>'Present Value Of Real Estate'!M4</f>
        <v>0</v>
      </c>
      <c r="AB5" s="2">
        <f>'Present Value Of Real Estate'!N4</f>
        <v>0</v>
      </c>
      <c r="AC5" s="2">
        <f>'Present Value Of Real Estate'!O4</f>
        <v>0</v>
      </c>
      <c r="AD5" s="2">
        <f>'Present Value Of Real Estate'!P4</f>
        <v>0</v>
      </c>
      <c r="AE5" s="2">
        <f>'Present Value Of Real Estate'!Q4</f>
        <v>0</v>
      </c>
      <c r="AF5" s="2">
        <f>'Present Value Of Real Estate'!R4</f>
        <v>0</v>
      </c>
      <c r="AG5" s="2">
        <f>'Present Value Of Real Estate'!S4</f>
        <v>0</v>
      </c>
      <c r="AH5" s="2">
        <f>'Present Value Of Real Estate'!T4</f>
        <v>0</v>
      </c>
      <c r="AI5" s="2">
        <f>'Present Value Of Real Estate'!U4</f>
        <v>0</v>
      </c>
      <c r="AJ5" s="2">
        <f>'Present Value Of Real Estate'!V4</f>
        <v>0</v>
      </c>
      <c r="AK5" s="2">
        <f>'Present Value Of Real Estate'!W4</f>
        <v>0</v>
      </c>
      <c r="AL5" s="2">
        <f>'Present Value Of Real Estate'!X4</f>
        <v>0</v>
      </c>
      <c r="AM5" s="2">
        <f>'Present Value Of Real Estate'!Y4</f>
        <v>0</v>
      </c>
      <c r="AN5" s="2">
        <f>'Present Value Of Real Estate'!Z4</f>
        <v>0</v>
      </c>
      <c r="AO5" s="2">
        <f>'Present Value Of Real Estate'!AA4</f>
        <v>0</v>
      </c>
      <c r="AP5" s="2">
        <f>'Present Value Of Real Estate'!AB4</f>
        <v>0</v>
      </c>
      <c r="AQ5" s="2">
        <f>'Present Value Of Real Estate'!AC4</f>
        <v>0</v>
      </c>
      <c r="AR5" s="2">
        <f>'Present Value Of Real Estate'!AD4</f>
        <v>0</v>
      </c>
      <c r="AS5" s="2">
        <f>'Present Value Of Real Estate'!AE4</f>
        <v>0</v>
      </c>
      <c r="AT5" s="2">
        <f>'Present Value Of Real Estate'!AF4</f>
        <v>0</v>
      </c>
    </row>
    <row r="6" spans="1:46" ht="25.5" x14ac:dyDescent="0.2">
      <c r="A6" s="2" t="s">
        <v>35</v>
      </c>
      <c r="B6" s="6">
        <v>150000</v>
      </c>
      <c r="D6" s="2" t="s">
        <v>57</v>
      </c>
      <c r="E6" s="16">
        <v>0.01</v>
      </c>
      <c r="P6" s="2" t="str">
        <f>'Present Value Of Real Estate'!B5</f>
        <v>House 1 FIRE Value</v>
      </c>
      <c r="Q6" s="2">
        <f>'Present Value Of Real Estate'!C5</f>
        <v>0</v>
      </c>
      <c r="R6" s="2">
        <f>'Present Value Of Real Estate'!D5</f>
        <v>98148.889333239626</v>
      </c>
      <c r="S6" s="2">
        <f>'Present Value Of Real Estate'!E5</f>
        <v>101330.60271012195</v>
      </c>
      <c r="T6" s="2">
        <f>'Present Value Of Real Estate'!F5</f>
        <v>104611.50083830032</v>
      </c>
      <c r="U6" s="2">
        <f>'Present Value Of Real Estate'!G5</f>
        <v>107994.61875355426</v>
      </c>
      <c r="V6" s="2">
        <f>'Present Value Of Real Estate'!H5</f>
        <v>111483.08350499497</v>
      </c>
      <c r="W6" s="2">
        <f>'Present Value Of Real Estate'!I5</f>
        <v>115080.11693129656</v>
      </c>
      <c r="X6" s="2">
        <f>'Present Value Of Real Estate'!J5</f>
        <v>118789.03852047937</v>
      </c>
      <c r="Y6" s="2">
        <f>'Present Value Of Real Estate'!K5</f>
        <v>122613.26835575669</v>
      </c>
      <c r="Z6" s="2">
        <f>'Present Value Of Real Estate'!L5</f>
        <v>126556.33015003156</v>
      </c>
      <c r="AA6" s="2">
        <f>'Present Value Of Real Estate'!M5</f>
        <v>130621.85437170803</v>
      </c>
      <c r="AB6" s="2">
        <f>'Present Value Of Real Estate'!N5</f>
        <v>134813.58146456006</v>
      </c>
      <c r="AC6" s="2">
        <f>'Present Value Of Real Estate'!O5</f>
        <v>139135.36516448611</v>
      </c>
      <c r="AD6" s="2">
        <f>'Present Value Of Real Estate'!P5</f>
        <v>143591.17591606008</v>
      </c>
      <c r="AE6" s="2">
        <f>'Present Value Of Real Estate'!Q5</f>
        <v>148185.10439187728</v>
      </c>
      <c r="AF6" s="2">
        <f>'Present Value Of Real Estate'!R5</f>
        <v>152921.36511778546</v>
      </c>
      <c r="AG6" s="2">
        <f>'Present Value Of Real Estate'!S5</f>
        <v>157804.30020718137</v>
      </c>
      <c r="AH6" s="2">
        <f>'Present Value Of Real Estate'!T5</f>
        <v>162838.38320765112</v>
      </c>
      <c r="AI6" s="2">
        <f>'Present Value Of Real Estate'!U5</f>
        <v>168028.22306333017</v>
      </c>
      <c r="AJ6" s="2">
        <f>'Present Value Of Real Estate'!V5</f>
        <v>173378.56819645822</v>
      </c>
      <c r="AK6" s="2">
        <f>'Present Value Of Real Estate'!W5</f>
        <v>178894.31071171313</v>
      </c>
      <c r="AL6" s="2">
        <f>'Present Value Of Real Estate'!X5</f>
        <v>184580.490727011</v>
      </c>
      <c r="AM6" s="2">
        <f>'Present Value Of Real Estate'!Y5</f>
        <v>190442.30083457282</v>
      </c>
      <c r="AN6" s="2">
        <f>'Present Value Of Real Estate'!Z5</f>
        <v>196485.09069617157</v>
      </c>
      <c r="AO6" s="2">
        <f>'Present Value Of Real Estate'!AA5</f>
        <v>202714.37177659088</v>
      </c>
      <c r="AP6" s="2">
        <f>'Present Value Of Real Estate'!AB5</f>
        <v>209135.82221944834</v>
      </c>
      <c r="AQ6" s="2">
        <f>'Present Value Of Real Estate'!AC5</f>
        <v>215755.29186966034</v>
      </c>
      <c r="AR6" s="2">
        <f>'Present Value Of Real Estate'!AD5</f>
        <v>222578.80744695308</v>
      </c>
      <c r="AS6" s="2">
        <f>'Present Value Of Real Estate'!AE5</f>
        <v>229612.57787495878</v>
      </c>
      <c r="AT6" s="2">
        <f>'Present Value Of Real Estate'!AF5</f>
        <v>236862.99977057142</v>
      </c>
    </row>
    <row r="7" spans="1:46" x14ac:dyDescent="0.2">
      <c r="A7" s="2" t="s">
        <v>36</v>
      </c>
      <c r="E7" s="6"/>
      <c r="P7" s="2" t="str">
        <f>'Present Value Of Real Estate'!B6</f>
        <v>House 2 FIRE Value</v>
      </c>
      <c r="Q7" s="2">
        <f>'Present Value Of Real Estate'!C6</f>
        <v>0</v>
      </c>
      <c r="R7" s="2">
        <f>'Present Value Of Real Estate'!D6</f>
        <v>55209.214464839373</v>
      </c>
      <c r="S7" s="2">
        <f>'Present Value Of Real Estate'!E6</f>
        <v>57347.980765274937</v>
      </c>
      <c r="T7" s="2">
        <f>'Present Value Of Real Estate'!F6</f>
        <v>59558.787571822519</v>
      </c>
      <c r="U7" s="2">
        <f>'Present Value Of Real Estate'!G6</f>
        <v>61843.927065803968</v>
      </c>
      <c r="V7" s="2">
        <f>'Present Value Of Real Estate'!H6</f>
        <v>64205.762414540506</v>
      </c>
      <c r="W7" s="2">
        <f>'Present Value Of Real Estate'!I6</f>
        <v>66646.729939362573</v>
      </c>
      <c r="X7" s="2">
        <f>'Present Value Of Real Estate'!J6</f>
        <v>69169.341349338458</v>
      </c>
      <c r="Y7" s="2">
        <f>'Present Value Of Real Estate'!K6</f>
        <v>71776.186042706395</v>
      </c>
      <c r="Z7" s="2">
        <f>'Present Value Of Real Estate'!L6</f>
        <v>74469.933478052859</v>
      </c>
      <c r="AA7" s="2">
        <f>'Present Value Of Real Estate'!M6</f>
        <v>77253.335617342542</v>
      </c>
      <c r="AB7" s="2">
        <f>'Present Value Of Real Estate'!N6</f>
        <v>80129.229442968441</v>
      </c>
      <c r="AC7" s="2">
        <f>'Present Value Of Real Estate'!O6</f>
        <v>83100.53955105567</v>
      </c>
      <c r="AD7" s="2">
        <f>'Present Value Of Real Estate'!P6</f>
        <v>86170.280823320092</v>
      </c>
      <c r="AE7" s="2">
        <f>'Present Value Of Real Estate'!Q6</f>
        <v>89341.561179852419</v>
      </c>
      <c r="AF7" s="2">
        <f>'Present Value Of Real Estate'!R6</f>
        <v>92617.584415268429</v>
      </c>
      <c r="AG7" s="2">
        <f>'Present Value Of Real Estate'!S6</f>
        <v>96001.65312074167</v>
      </c>
      <c r="AH7" s="2">
        <f>'Present Value Of Real Estate'!T6</f>
        <v>99497.17169450855</v>
      </c>
      <c r="AI7" s="2">
        <f>'Present Value Of Real Estate'!U6</f>
        <v>103107.64944351558</v>
      </c>
      <c r="AJ7" s="2">
        <f>'Present Value Of Real Estate'!V6</f>
        <v>106836.70377895696</v>
      </c>
      <c r="AK7" s="2">
        <f>'Present Value Of Real Estate'!W6</f>
        <v>110688.06350853492</v>
      </c>
      <c r="AL7" s="2">
        <f>'Present Value Of Real Estate'!X6</f>
        <v>114665.57222836047</v>
      </c>
      <c r="AM7" s="2">
        <f>'Present Value Of Real Estate'!Y6</f>
        <v>118773.19181749878</v>
      </c>
      <c r="AN7" s="2">
        <f>'Present Value Of Real Estate'!Z6</f>
        <v>123015.0060382551</v>
      </c>
      <c r="AO7" s="2">
        <f>'Present Value Of Real Estate'!AA6</f>
        <v>127395.22424538924</v>
      </c>
      <c r="AP7" s="2">
        <f>'Present Value Of Real Estate'!AB6</f>
        <v>131918.18520754404</v>
      </c>
      <c r="AQ7" s="2">
        <f>'Present Value Of Real Estate'!AC6</f>
        <v>136588.36104427063</v>
      </c>
      <c r="AR7" s="2">
        <f>'Present Value Of Real Estate'!AD6</f>
        <v>141410.36128213551</v>
      </c>
      <c r="AS7" s="2">
        <f>'Present Value Of Real Estate'!AE6</f>
        <v>146388.93703349985</v>
      </c>
      <c r="AT7" s="2">
        <f>'Present Value Of Real Estate'!AF6</f>
        <v>151528.98530166943</v>
      </c>
    </row>
    <row r="8" spans="1:46" x14ac:dyDescent="0.2">
      <c r="A8" s="2" t="s">
        <v>37</v>
      </c>
      <c r="E8" s="6"/>
      <c r="P8" s="2" t="str">
        <f>'Present Value Of Real Estate'!B7</f>
        <v>House 3 FIRE Value</v>
      </c>
      <c r="Q8" s="2">
        <f>'Present Value Of Real Estate'!C7</f>
        <v>0</v>
      </c>
      <c r="R8" s="2">
        <f>'Present Value Of Real Estate'!D7</f>
        <v>0</v>
      </c>
      <c r="S8" s="2">
        <v>0</v>
      </c>
      <c r="T8" s="2">
        <f>'Present Value Of Real Estate'!F7</f>
        <v>0</v>
      </c>
      <c r="U8" s="2">
        <f>'Present Value Of Real Estate'!G7</f>
        <v>0</v>
      </c>
      <c r="V8" s="2">
        <f>'Present Value Of Real Estate'!H7</f>
        <v>0</v>
      </c>
      <c r="W8" s="2">
        <f>'Present Value Of Real Estate'!I7</f>
        <v>0</v>
      </c>
      <c r="X8" s="2">
        <f>'Present Value Of Real Estate'!J7</f>
        <v>0</v>
      </c>
      <c r="Y8" s="2">
        <f>'Present Value Of Real Estate'!K7</f>
        <v>0</v>
      </c>
      <c r="Z8" s="2">
        <f>'Present Value Of Real Estate'!L7</f>
        <v>0</v>
      </c>
      <c r="AA8" s="2">
        <f>'Present Value Of Real Estate'!M7</f>
        <v>0</v>
      </c>
      <c r="AB8" s="2">
        <f>'Present Value Of Real Estate'!N7</f>
        <v>0</v>
      </c>
      <c r="AC8" s="2">
        <f>'Present Value Of Real Estate'!O7</f>
        <v>0</v>
      </c>
      <c r="AD8" s="2">
        <f>'Present Value Of Real Estate'!P7</f>
        <v>0</v>
      </c>
      <c r="AE8" s="2">
        <f>'Present Value Of Real Estate'!Q7</f>
        <v>0</v>
      </c>
      <c r="AF8" s="2">
        <f>'Present Value Of Real Estate'!R7</f>
        <v>0</v>
      </c>
      <c r="AG8" s="2">
        <f>'Present Value Of Real Estate'!S7</f>
        <v>0</v>
      </c>
      <c r="AH8" s="2">
        <f>'Present Value Of Real Estate'!T7</f>
        <v>0</v>
      </c>
      <c r="AI8" s="2">
        <f>'Present Value Of Real Estate'!U7</f>
        <v>0</v>
      </c>
      <c r="AJ8" s="2">
        <f>'Present Value Of Real Estate'!V7</f>
        <v>0</v>
      </c>
      <c r="AK8" s="2">
        <f>'Present Value Of Real Estate'!W7</f>
        <v>0</v>
      </c>
      <c r="AL8" s="2">
        <f>'Present Value Of Real Estate'!X7</f>
        <v>0</v>
      </c>
      <c r="AM8" s="2">
        <f>'Present Value Of Real Estate'!Y7</f>
        <v>0</v>
      </c>
      <c r="AN8" s="2">
        <f>'Present Value Of Real Estate'!Z7</f>
        <v>0</v>
      </c>
      <c r="AO8" s="2">
        <f>'Present Value Of Real Estate'!AA7</f>
        <v>0</v>
      </c>
      <c r="AP8" s="2">
        <f>'Present Value Of Real Estate'!AB7</f>
        <v>0</v>
      </c>
      <c r="AQ8" s="2">
        <f>'Present Value Of Real Estate'!AC7</f>
        <v>0</v>
      </c>
      <c r="AR8" s="2">
        <f>'Present Value Of Real Estate'!AD7</f>
        <v>0</v>
      </c>
      <c r="AS8" s="2">
        <f>'Present Value Of Real Estate'!AE7</f>
        <v>0</v>
      </c>
      <c r="AT8" s="2">
        <f>'Present Value Of Real Estate'!AF7</f>
        <v>0</v>
      </c>
    </row>
    <row r="9" spans="1:46" ht="51" x14ac:dyDescent="0.2">
      <c r="B9" s="2"/>
      <c r="E9" s="6" t="s">
        <v>38</v>
      </c>
      <c r="F9" s="2" t="s">
        <v>50</v>
      </c>
      <c r="G9" s="2" t="s">
        <v>51</v>
      </c>
      <c r="H9" s="2" t="s">
        <v>52</v>
      </c>
      <c r="J9" s="2" t="s">
        <v>59</v>
      </c>
      <c r="K9" s="2" t="s">
        <v>49</v>
      </c>
      <c r="L9" s="2" t="s">
        <v>55</v>
      </c>
      <c r="M9" s="2" t="s">
        <v>84</v>
      </c>
      <c r="N9" s="2" t="s">
        <v>60</v>
      </c>
    </row>
    <row r="10" spans="1:46" x14ac:dyDescent="0.2">
      <c r="A10" s="1"/>
      <c r="B10" s="12">
        <f>SUM(B2:B9)</f>
        <v>325487.2</v>
      </c>
      <c r="D10" s="7">
        <f>B17+1</f>
        <v>28</v>
      </c>
      <c r="E10" s="6">
        <f>SUM($B2:$B$6)*(1+E2)^(D10-28)+E3*(1+$E$5)^(D10-28)</f>
        <v>377487.2</v>
      </c>
      <c r="F10" s="30">
        <f>SUM(Q20:S20)</f>
        <v>100876.8250272915</v>
      </c>
      <c r="G10" s="31">
        <f>AB20</f>
        <v>0</v>
      </c>
      <c r="H10" s="32">
        <f>SUM(E10:G10)</f>
        <v>478364.0250272915</v>
      </c>
      <c r="I10" s="9"/>
      <c r="J10" s="30">
        <f>SUM(T20:V20)</f>
        <v>153358.10379807901</v>
      </c>
      <c r="K10" s="33">
        <f>AC20</f>
        <v>0</v>
      </c>
      <c r="L10" s="34">
        <f>E10+J10+K10</f>
        <v>530845.30379807903</v>
      </c>
      <c r="M10" s="34">
        <f>L10/25</f>
        <v>21233.812151923161</v>
      </c>
      <c r="N10" s="34">
        <f>M10/12</f>
        <v>1769.4843459935967</v>
      </c>
      <c r="P10" s="2" t="str">
        <f>'Present Value Of Pensions'!B2</f>
        <v>Pension Year</v>
      </c>
      <c r="Q10" s="2">
        <f>'Present Value Of Pensions'!C2</f>
        <v>1</v>
      </c>
      <c r="R10" s="2">
        <f>'Present Value Of Pensions'!D2</f>
        <v>2</v>
      </c>
      <c r="S10" s="2">
        <f>'Present Value Of Pensions'!E2</f>
        <v>3</v>
      </c>
      <c r="T10" s="2">
        <f>'Present Value Of Pensions'!F2</f>
        <v>4</v>
      </c>
      <c r="U10" s="2">
        <f>'Present Value Of Pensions'!G2</f>
        <v>5</v>
      </c>
      <c r="V10" s="2">
        <f>'Present Value Of Pensions'!H2</f>
        <v>6</v>
      </c>
      <c r="W10" s="2">
        <f>'Present Value Of Pensions'!I2</f>
        <v>7</v>
      </c>
      <c r="X10" s="2">
        <f>'Present Value Of Pensions'!J2</f>
        <v>8</v>
      </c>
      <c r="Y10" s="2">
        <f>'Present Value Of Pensions'!K2</f>
        <v>9</v>
      </c>
      <c r="Z10" s="2">
        <f>'Present Value Of Pensions'!L2</f>
        <v>10</v>
      </c>
      <c r="AA10" s="2">
        <f>'Present Value Of Pensions'!M2</f>
        <v>11</v>
      </c>
      <c r="AB10" s="2">
        <f>'Present Value Of Pensions'!N2</f>
        <v>12</v>
      </c>
      <c r="AC10" s="2">
        <f>'Present Value Of Pensions'!O2</f>
        <v>13</v>
      </c>
      <c r="AD10" s="2">
        <f>'Present Value Of Pensions'!P2</f>
        <v>14</v>
      </c>
      <c r="AE10" s="2">
        <f>'Present Value Of Pensions'!Q2</f>
        <v>15</v>
      </c>
      <c r="AF10" s="2">
        <f>'Present Value Of Pensions'!R2</f>
        <v>16</v>
      </c>
      <c r="AG10" s="2">
        <f>'Present Value Of Pensions'!S2</f>
        <v>17</v>
      </c>
      <c r="AH10" s="2">
        <f>'Present Value Of Pensions'!T2</f>
        <v>18</v>
      </c>
      <c r="AI10" s="2">
        <f>'Present Value Of Pensions'!U2</f>
        <v>19</v>
      </c>
      <c r="AJ10" s="2">
        <f>'Present Value Of Pensions'!V2</f>
        <v>20</v>
      </c>
      <c r="AK10" s="2">
        <f>'Present Value Of Pensions'!W2</f>
        <v>21</v>
      </c>
      <c r="AL10" s="2">
        <f>'Present Value Of Pensions'!X2</f>
        <v>22</v>
      </c>
      <c r="AM10" s="2">
        <f>'Present Value Of Pensions'!Y2</f>
        <v>23</v>
      </c>
      <c r="AN10" s="2">
        <f>'Present Value Of Pensions'!Z2</f>
        <v>24</v>
      </c>
      <c r="AO10" s="2">
        <f>'Present Value Of Pensions'!AA2</f>
        <v>25</v>
      </c>
      <c r="AP10" s="2">
        <f>'Present Value Of Pensions'!AB2</f>
        <v>26</v>
      </c>
      <c r="AQ10" s="2">
        <f>'Present Value Of Pensions'!AC2</f>
        <v>27</v>
      </c>
      <c r="AR10" s="2">
        <f>'Present Value Of Pensions'!AD2</f>
        <v>28</v>
      </c>
      <c r="AS10" s="2">
        <f>'Present Value Of Pensions'!AE2</f>
        <v>29</v>
      </c>
      <c r="AT10" s="2">
        <f>'Present Value Of Pensions'!AF2</f>
        <v>30</v>
      </c>
    </row>
    <row r="11" spans="1:46" ht="24.75" customHeight="1" x14ac:dyDescent="0.2">
      <c r="D11" s="7">
        <f>D10+1</f>
        <v>29</v>
      </c>
      <c r="E11" s="6">
        <f>E10*(1+E2)+E3*(1+$E$5)^(D11-28)</f>
        <v>460206.17600000004</v>
      </c>
      <c r="F11" s="30">
        <f t="shared" ref="F11:F29" si="0">SUM(Q21:S21)</f>
        <v>104345.73725249618</v>
      </c>
      <c r="G11" s="31">
        <f>AB21</f>
        <v>0</v>
      </c>
      <c r="H11" s="32">
        <f t="shared" ref="H11:H29" si="1">SUM(E11:G11)</f>
        <v>564551.91325249616</v>
      </c>
      <c r="I11" s="9"/>
      <c r="J11" s="30">
        <f t="shared" ref="J11:J29" si="2">SUM(T21:V21)</f>
        <v>158678.58347539688</v>
      </c>
      <c r="K11" s="33">
        <f t="shared" ref="K11:K29" si="3">AC21</f>
        <v>0</v>
      </c>
      <c r="L11" s="34">
        <f t="shared" ref="L11:L29" si="4">E11+J11+K11</f>
        <v>618884.75947539695</v>
      </c>
      <c r="M11" s="34">
        <f t="shared" ref="M11:M29" si="5">L11/25</f>
        <v>24755.390379015877</v>
      </c>
      <c r="N11" s="34">
        <f t="shared" ref="N11:N29" si="6">M11/12</f>
        <v>2062.9491982513232</v>
      </c>
      <c r="P11" s="2" t="str">
        <f>'Present Value Of Pensions'!B3</f>
        <v>Expected Cash Flow (use good numbers)</v>
      </c>
      <c r="Q11" s="2">
        <f>'Present Value Of Pensions'!C3</f>
        <v>0</v>
      </c>
      <c r="R11" s="2">
        <f>'Present Value Of Pensions'!D3</f>
        <v>0</v>
      </c>
      <c r="S11" s="2">
        <f>'Present Value Of Pensions'!E3</f>
        <v>0</v>
      </c>
      <c r="T11" s="2">
        <f>'Present Value Of Pensions'!F3</f>
        <v>0</v>
      </c>
      <c r="U11" s="2">
        <f>'Present Value Of Pensions'!G3</f>
        <v>0</v>
      </c>
      <c r="V11" s="2">
        <f>'Present Value Of Pensions'!H3</f>
        <v>0</v>
      </c>
      <c r="W11" s="2">
        <f>'Present Value Of Pensions'!I3</f>
        <v>0</v>
      </c>
      <c r="X11" s="2">
        <f>'Present Value Of Pensions'!J3</f>
        <v>0</v>
      </c>
      <c r="Y11" s="2">
        <f>'Present Value Of Pensions'!K3</f>
        <v>0</v>
      </c>
      <c r="Z11" s="2">
        <f>'Present Value Of Pensions'!L3</f>
        <v>0</v>
      </c>
      <c r="AA11" s="2">
        <f>'Present Value Of Pensions'!M3</f>
        <v>0</v>
      </c>
      <c r="AB11" s="2">
        <f>'Present Value Of Pensions'!N3</f>
        <v>0</v>
      </c>
      <c r="AC11" s="2">
        <f>'Present Value Of Pensions'!O3</f>
        <v>0</v>
      </c>
      <c r="AD11" s="2">
        <f>'Present Value Of Pensions'!P3</f>
        <v>0</v>
      </c>
      <c r="AE11" s="2">
        <f>'Present Value Of Pensions'!Q3</f>
        <v>0</v>
      </c>
      <c r="AF11" s="2">
        <f>'Present Value Of Pensions'!R3</f>
        <v>0</v>
      </c>
      <c r="AG11" s="2">
        <f>'Present Value Of Pensions'!S3</f>
        <v>0</v>
      </c>
      <c r="AH11" s="2">
        <f>'Present Value Of Pensions'!T3</f>
        <v>0</v>
      </c>
      <c r="AI11" s="2">
        <f>'Present Value Of Pensions'!U3</f>
        <v>0</v>
      </c>
      <c r="AJ11" s="2">
        <f>'Present Value Of Pensions'!V3</f>
        <v>0</v>
      </c>
      <c r="AK11" s="2">
        <f>'Present Value Of Pensions'!W3</f>
        <v>0</v>
      </c>
      <c r="AL11" s="2">
        <f>'Present Value Of Pensions'!X3</f>
        <v>0</v>
      </c>
      <c r="AM11" s="2">
        <f>'Present Value Of Pensions'!Y3</f>
        <v>0</v>
      </c>
      <c r="AN11" s="2">
        <f>'Present Value Of Pensions'!Z3</f>
        <v>0</v>
      </c>
      <c r="AO11" s="2">
        <f>'Present Value Of Pensions'!AA3</f>
        <v>0</v>
      </c>
      <c r="AP11" s="2">
        <f>'Present Value Of Pensions'!AB3</f>
        <v>0</v>
      </c>
      <c r="AQ11" s="2">
        <f>'Present Value Of Pensions'!AC3</f>
        <v>0</v>
      </c>
      <c r="AR11" s="2">
        <f>'Present Value Of Pensions'!AD3</f>
        <v>0</v>
      </c>
      <c r="AS11" s="2">
        <f>'Present Value Of Pensions'!AE3</f>
        <v>0</v>
      </c>
      <c r="AT11" s="2">
        <f>'Present Value Of Pensions'!AF3</f>
        <v>0</v>
      </c>
    </row>
    <row r="12" spans="1:46" x14ac:dyDescent="0.2">
      <c r="D12" s="7">
        <f t="shared" ref="D12:D29" si="7">D11+1</f>
        <v>30</v>
      </c>
      <c r="E12" s="6">
        <f>SUM(E11+E3)*(1+E2)</f>
        <v>553182.67008000007</v>
      </c>
      <c r="F12" s="30">
        <f t="shared" si="0"/>
        <v>107925.84407261005</v>
      </c>
      <c r="G12" s="31">
        <f>AB22</f>
        <v>0</v>
      </c>
      <c r="H12" s="32">
        <f t="shared" si="1"/>
        <v>661108.51415261009</v>
      </c>
      <c r="I12" s="9"/>
      <c r="J12" s="30">
        <f t="shared" si="2"/>
        <v>164170.28841012283</v>
      </c>
      <c r="K12" s="33">
        <f t="shared" si="3"/>
        <v>0</v>
      </c>
      <c r="L12" s="34">
        <f t="shared" si="4"/>
        <v>717352.95849012292</v>
      </c>
      <c r="M12" s="34">
        <f t="shared" si="5"/>
        <v>28694.118339604916</v>
      </c>
      <c r="N12" s="34">
        <f t="shared" si="6"/>
        <v>2391.1765283004097</v>
      </c>
      <c r="P12" s="2">
        <f>'Present Value Of Pensions'!B4</f>
        <v>0</v>
      </c>
      <c r="Q12" s="2">
        <f>'Present Value Of Pensions'!C4</f>
        <v>0</v>
      </c>
      <c r="R12" s="2">
        <f>'Present Value Of Pensions'!D4</f>
        <v>0</v>
      </c>
      <c r="S12" s="2">
        <f>'Present Value Of Pensions'!E4</f>
        <v>0</v>
      </c>
      <c r="T12" s="2">
        <f>'Present Value Of Pensions'!F4</f>
        <v>0</v>
      </c>
      <c r="U12" s="2">
        <f>'Present Value Of Pensions'!G4</f>
        <v>0</v>
      </c>
      <c r="V12" s="2">
        <f>'Present Value Of Pensions'!H4</f>
        <v>0</v>
      </c>
      <c r="W12" s="2">
        <f>'Present Value Of Pensions'!I4</f>
        <v>0</v>
      </c>
      <c r="X12" s="2">
        <f>'Present Value Of Pensions'!J4</f>
        <v>0</v>
      </c>
      <c r="Y12" s="2">
        <f>'Present Value Of Pensions'!K4</f>
        <v>0</v>
      </c>
      <c r="Z12" s="2">
        <f>'Present Value Of Pensions'!L4</f>
        <v>0</v>
      </c>
      <c r="AA12" s="2">
        <f>'Present Value Of Pensions'!M4</f>
        <v>0</v>
      </c>
      <c r="AB12" s="2">
        <f>'Present Value Of Pensions'!N4</f>
        <v>0</v>
      </c>
      <c r="AC12" s="2">
        <f>'Present Value Of Pensions'!O4</f>
        <v>0</v>
      </c>
      <c r="AD12" s="2">
        <f>'Present Value Of Pensions'!P4</f>
        <v>0</v>
      </c>
      <c r="AE12" s="2">
        <f>'Present Value Of Pensions'!Q4</f>
        <v>0</v>
      </c>
      <c r="AF12" s="2">
        <f>'Present Value Of Pensions'!R4</f>
        <v>0</v>
      </c>
      <c r="AG12" s="2">
        <f>'Present Value Of Pensions'!S4</f>
        <v>0</v>
      </c>
      <c r="AH12" s="2">
        <f>'Present Value Of Pensions'!T4</f>
        <v>0</v>
      </c>
      <c r="AI12" s="2">
        <f>'Present Value Of Pensions'!U4</f>
        <v>0</v>
      </c>
      <c r="AJ12" s="2">
        <f>'Present Value Of Pensions'!V4</f>
        <v>0</v>
      </c>
      <c r="AK12" s="2">
        <f>'Present Value Of Pensions'!W4</f>
        <v>0</v>
      </c>
      <c r="AL12" s="2">
        <f>'Present Value Of Pensions'!X4</f>
        <v>0</v>
      </c>
      <c r="AM12" s="2">
        <f>'Present Value Of Pensions'!Y4</f>
        <v>0</v>
      </c>
      <c r="AN12" s="2">
        <f>'Present Value Of Pensions'!Z4</f>
        <v>0</v>
      </c>
      <c r="AO12" s="2">
        <f>'Present Value Of Pensions'!AA4</f>
        <v>0</v>
      </c>
      <c r="AP12" s="2">
        <f>'Present Value Of Pensions'!AB4</f>
        <v>0</v>
      </c>
      <c r="AQ12" s="2">
        <f>'Present Value Of Pensions'!AC4</f>
        <v>0</v>
      </c>
      <c r="AR12" s="2">
        <f>'Present Value Of Pensions'!AD4</f>
        <v>0</v>
      </c>
      <c r="AS12" s="2">
        <f>'Present Value Of Pensions'!AE4</f>
        <v>0</v>
      </c>
      <c r="AT12" s="2">
        <f>'Present Value Of Pensions'!AF4</f>
        <v>0</v>
      </c>
    </row>
    <row r="13" spans="1:46" ht="13.5" customHeight="1" x14ac:dyDescent="0.2">
      <c r="A13" s="9"/>
      <c r="B13" s="8"/>
      <c r="D13" s="7">
        <f t="shared" si="7"/>
        <v>31</v>
      </c>
      <c r="E13" s="6">
        <f>SUM(E12+E3)*(1+E2)</f>
        <v>653597.28368640016</v>
      </c>
      <c r="F13" s="30">
        <f t="shared" si="0"/>
        <v>111620.59799622343</v>
      </c>
      <c r="G13" s="31">
        <f>AB23</f>
        <v>0</v>
      </c>
      <c r="H13" s="32">
        <f t="shared" si="1"/>
        <v>765217.88168262364</v>
      </c>
      <c r="I13" s="9"/>
      <c r="J13" s="30">
        <f t="shared" si="2"/>
        <v>169838.54581935823</v>
      </c>
      <c r="K13" s="33">
        <f t="shared" si="3"/>
        <v>0</v>
      </c>
      <c r="L13" s="34">
        <f t="shared" si="4"/>
        <v>823435.82950575836</v>
      </c>
      <c r="M13" s="34">
        <f t="shared" si="5"/>
        <v>32937.433180230335</v>
      </c>
      <c r="N13" s="34">
        <f t="shared" si="6"/>
        <v>2744.7860983525279</v>
      </c>
      <c r="P13" s="2" t="str">
        <f>'Present Value Of Pensions'!B5</f>
        <v>Discount Rate* This is how much money you could make if you didn't buy this house instead</v>
      </c>
      <c r="Q13" s="2">
        <f>'Present Value Of Pensions'!C5</f>
        <v>0.08</v>
      </c>
      <c r="R13" s="2">
        <f>'Present Value Of Pensions'!D5</f>
        <v>0</v>
      </c>
      <c r="S13" s="2">
        <f>'Present Value Of Pensions'!E5</f>
        <v>0</v>
      </c>
      <c r="T13" s="2">
        <f>'Present Value Of Pensions'!F5</f>
        <v>0</v>
      </c>
      <c r="U13" s="2">
        <f>'Present Value Of Pensions'!G5</f>
        <v>0</v>
      </c>
      <c r="V13" s="2">
        <f>'Present Value Of Pensions'!H5</f>
        <v>0</v>
      </c>
      <c r="W13" s="2">
        <f>'Present Value Of Pensions'!I5</f>
        <v>0</v>
      </c>
      <c r="X13" s="2">
        <f>'Present Value Of Pensions'!J5</f>
        <v>0</v>
      </c>
      <c r="Y13" s="2">
        <f>'Present Value Of Pensions'!K5</f>
        <v>0</v>
      </c>
      <c r="Z13" s="2">
        <f>'Present Value Of Pensions'!L5</f>
        <v>0</v>
      </c>
      <c r="AA13" s="2">
        <f>'Present Value Of Pensions'!M5</f>
        <v>0</v>
      </c>
      <c r="AB13" s="2">
        <f>'Present Value Of Pensions'!N5</f>
        <v>0</v>
      </c>
      <c r="AC13" s="2">
        <f>'Present Value Of Pensions'!O5</f>
        <v>0</v>
      </c>
      <c r="AD13" s="2">
        <f>'Present Value Of Pensions'!P5</f>
        <v>0</v>
      </c>
      <c r="AE13" s="2">
        <f>'Present Value Of Pensions'!Q5</f>
        <v>0</v>
      </c>
      <c r="AF13" s="2">
        <f>'Present Value Of Pensions'!R5</f>
        <v>0</v>
      </c>
      <c r="AG13" s="2">
        <f>'Present Value Of Pensions'!S5</f>
        <v>0</v>
      </c>
      <c r="AH13" s="2">
        <f>'Present Value Of Pensions'!T5</f>
        <v>0</v>
      </c>
      <c r="AI13" s="2">
        <f>'Present Value Of Pensions'!U5</f>
        <v>0</v>
      </c>
      <c r="AJ13" s="2">
        <f>'Present Value Of Pensions'!V5</f>
        <v>0</v>
      </c>
      <c r="AK13" s="2">
        <f>'Present Value Of Pensions'!W5</f>
        <v>0</v>
      </c>
      <c r="AL13" s="2">
        <f>'Present Value Of Pensions'!X5</f>
        <v>0</v>
      </c>
      <c r="AM13" s="2">
        <f>'Present Value Of Pensions'!Y5</f>
        <v>0</v>
      </c>
      <c r="AN13" s="2">
        <f>'Present Value Of Pensions'!Z5</f>
        <v>0</v>
      </c>
      <c r="AO13" s="2">
        <f>'Present Value Of Pensions'!AA5</f>
        <v>0</v>
      </c>
      <c r="AP13" s="2">
        <f>'Present Value Of Pensions'!AB5</f>
        <v>0</v>
      </c>
      <c r="AQ13" s="2">
        <f>'Present Value Of Pensions'!AC5</f>
        <v>0</v>
      </c>
      <c r="AR13" s="2">
        <f>'Present Value Of Pensions'!AD5</f>
        <v>0</v>
      </c>
      <c r="AS13" s="2">
        <f>'Present Value Of Pensions'!AE5</f>
        <v>0</v>
      </c>
      <c r="AT13" s="2">
        <f>'Present Value Of Pensions'!AF5</f>
        <v>0</v>
      </c>
    </row>
    <row r="14" spans="1:46" ht="15.75" customHeight="1" x14ac:dyDescent="0.2">
      <c r="A14" s="9"/>
      <c r="D14" s="7">
        <f t="shared" si="7"/>
        <v>32</v>
      </c>
      <c r="E14" s="6">
        <f>SUM(E13+E3)*(1+E2)</f>
        <v>762045.06638131221</v>
      </c>
      <c r="F14" s="30">
        <f t="shared" si="0"/>
        <v>115433.55705249186</v>
      </c>
      <c r="G14" s="31">
        <f t="shared" ref="G14:G29" si="8">AB24</f>
        <v>0</v>
      </c>
      <c r="H14" s="32">
        <f>SUM(E14:G14)</f>
        <v>877478.62343380402</v>
      </c>
      <c r="I14" s="9"/>
      <c r="J14" s="30">
        <f t="shared" si="2"/>
        <v>175688.84591953547</v>
      </c>
      <c r="K14" s="33">
        <f t="shared" si="3"/>
        <v>0</v>
      </c>
      <c r="L14" s="34">
        <f t="shared" si="4"/>
        <v>937733.9123008477</v>
      </c>
      <c r="M14" s="34">
        <f t="shared" si="5"/>
        <v>37509.356492033905</v>
      </c>
      <c r="N14" s="34">
        <f t="shared" si="6"/>
        <v>3125.7797076694919</v>
      </c>
      <c r="P14" s="2" t="str">
        <f>'Present Value Of Pensions'!B6</f>
        <v>Actual Present Value</v>
      </c>
      <c r="Q14" s="2">
        <f>'Present Value Of Pensions'!C6</f>
        <v>0</v>
      </c>
      <c r="R14" s="2">
        <f>'Present Value Of Pensions'!D6</f>
        <v>0</v>
      </c>
      <c r="S14" s="2">
        <f>'Present Value Of Pensions'!E6</f>
        <v>0</v>
      </c>
      <c r="T14" s="2">
        <f>'Present Value Of Pensions'!F6</f>
        <v>0</v>
      </c>
      <c r="U14" s="2">
        <f>'Present Value Of Pensions'!G6</f>
        <v>0</v>
      </c>
      <c r="V14" s="2">
        <f>'Present Value Of Pensions'!H6</f>
        <v>0</v>
      </c>
      <c r="W14" s="2">
        <f>'Present Value Of Pensions'!I6</f>
        <v>0</v>
      </c>
      <c r="X14" s="2">
        <f>'Present Value Of Pensions'!J6</f>
        <v>0</v>
      </c>
      <c r="Y14" s="2">
        <f>'Present Value Of Pensions'!K6</f>
        <v>0</v>
      </c>
      <c r="Z14" s="2">
        <f>'Present Value Of Pensions'!L6</f>
        <v>0</v>
      </c>
      <c r="AA14" s="2">
        <f>'Present Value Of Pensions'!M6</f>
        <v>0</v>
      </c>
      <c r="AB14" s="2">
        <f>'Present Value Of Pensions'!N6</f>
        <v>0</v>
      </c>
      <c r="AC14" s="2">
        <f>'Present Value Of Pensions'!O6</f>
        <v>0</v>
      </c>
      <c r="AD14" s="2">
        <f>'Present Value Of Pensions'!P6</f>
        <v>0</v>
      </c>
      <c r="AE14" s="2">
        <f>'Present Value Of Pensions'!Q6</f>
        <v>0</v>
      </c>
      <c r="AF14" s="2">
        <f>'Present Value Of Pensions'!R6</f>
        <v>0</v>
      </c>
      <c r="AG14" s="2">
        <f>'Present Value Of Pensions'!S6</f>
        <v>0</v>
      </c>
      <c r="AH14" s="2">
        <f>'Present Value Of Pensions'!T6</f>
        <v>0</v>
      </c>
      <c r="AI14" s="2">
        <f>'Present Value Of Pensions'!U6</f>
        <v>0</v>
      </c>
      <c r="AJ14" s="2">
        <f>'Present Value Of Pensions'!V6</f>
        <v>0</v>
      </c>
      <c r="AK14" s="2">
        <f>'Present Value Of Pensions'!W6</f>
        <v>0</v>
      </c>
      <c r="AL14" s="2">
        <f>'Present Value Of Pensions'!X6</f>
        <v>0</v>
      </c>
      <c r="AM14" s="2">
        <f>'Present Value Of Pensions'!Y6</f>
        <v>0</v>
      </c>
      <c r="AN14" s="2">
        <f>'Present Value Of Pensions'!Z6</f>
        <v>0</v>
      </c>
      <c r="AO14" s="2">
        <f>'Present Value Of Pensions'!AA6</f>
        <v>0</v>
      </c>
      <c r="AP14" s="2">
        <f>'Present Value Of Pensions'!AB6</f>
        <v>0</v>
      </c>
      <c r="AQ14" s="2">
        <f>'Present Value Of Pensions'!AC6</f>
        <v>0</v>
      </c>
      <c r="AR14" s="2">
        <f>'Present Value Of Pensions'!AD6</f>
        <v>0</v>
      </c>
      <c r="AS14" s="2">
        <f>'Present Value Of Pensions'!AE6</f>
        <v>0</v>
      </c>
      <c r="AT14" s="2">
        <f>'Present Value Of Pensions'!AF6</f>
        <v>0</v>
      </c>
    </row>
    <row r="15" spans="1:46" ht="16.5" customHeight="1" x14ac:dyDescent="0.2">
      <c r="A15" s="9"/>
      <c r="D15" s="7">
        <f t="shared" si="7"/>
        <v>33</v>
      </c>
      <c r="E15" s="6">
        <f>SUM(E14+E3)*(1+E2)</f>
        <v>879168.67169181723</v>
      </c>
      <c r="F15" s="30">
        <f t="shared" si="0"/>
        <v>119368.38798983778</v>
      </c>
      <c r="G15" s="31">
        <f t="shared" si="8"/>
        <v>0</v>
      </c>
      <c r="H15" s="32">
        <f>SUM(E15:G15)</f>
        <v>998537.05968165502</v>
      </c>
      <c r="I15" s="9"/>
      <c r="J15" s="30">
        <f t="shared" si="2"/>
        <v>181726.84687065915</v>
      </c>
      <c r="K15" s="33">
        <f t="shared" si="3"/>
        <v>0</v>
      </c>
      <c r="L15" s="34">
        <f t="shared" si="4"/>
        <v>1060895.5185624764</v>
      </c>
      <c r="M15" s="34">
        <f t="shared" si="5"/>
        <v>42435.820742499054</v>
      </c>
      <c r="N15" s="34">
        <f t="shared" si="6"/>
        <v>3536.3183952082545</v>
      </c>
      <c r="P15" s="2" t="str">
        <f>'Present Value Of Pensions'!B7</f>
        <v>FIRE Value (value of the current income at a "4% withdrawl rate")</v>
      </c>
      <c r="Q15" s="2">
        <f>'Present Value Of Pensions'!C7</f>
        <v>0</v>
      </c>
      <c r="R15" s="2">
        <f>'Present Value Of Pensions'!D7</f>
        <v>0</v>
      </c>
      <c r="S15" s="2">
        <f>'Present Value Of Pensions'!E7</f>
        <v>0</v>
      </c>
      <c r="T15" s="2">
        <f>'Present Value Of Pensions'!F7</f>
        <v>0</v>
      </c>
      <c r="U15" s="2">
        <f>'Present Value Of Pensions'!G7</f>
        <v>0</v>
      </c>
      <c r="V15" s="2">
        <f>'Present Value Of Pensions'!H7</f>
        <v>0</v>
      </c>
      <c r="W15" s="2">
        <f>'Present Value Of Pensions'!I7</f>
        <v>0</v>
      </c>
      <c r="X15" s="2">
        <f>'Present Value Of Pensions'!J7</f>
        <v>0</v>
      </c>
      <c r="Y15" s="2">
        <f>'Present Value Of Pensions'!K7</f>
        <v>0</v>
      </c>
      <c r="Z15" s="2">
        <f>'Present Value Of Pensions'!L7</f>
        <v>0</v>
      </c>
      <c r="AA15" s="2">
        <f>'Present Value Of Pensions'!M7</f>
        <v>0</v>
      </c>
      <c r="AB15" s="2">
        <f>'Present Value Of Pensions'!N7</f>
        <v>0</v>
      </c>
      <c r="AC15" s="2">
        <f>'Present Value Of Pensions'!O7</f>
        <v>0</v>
      </c>
      <c r="AD15" s="2">
        <f>'Present Value Of Pensions'!P7</f>
        <v>0</v>
      </c>
      <c r="AE15" s="2">
        <f>'Present Value Of Pensions'!Q7</f>
        <v>0</v>
      </c>
      <c r="AF15" s="2">
        <f>'Present Value Of Pensions'!R7</f>
        <v>0</v>
      </c>
      <c r="AG15" s="2">
        <f>'Present Value Of Pensions'!S7</f>
        <v>0</v>
      </c>
      <c r="AH15" s="2">
        <f>'Present Value Of Pensions'!T7</f>
        <v>0</v>
      </c>
      <c r="AI15" s="2">
        <f>'Present Value Of Pensions'!U7</f>
        <v>0</v>
      </c>
      <c r="AJ15" s="2">
        <f>'Present Value Of Pensions'!V7</f>
        <v>0</v>
      </c>
      <c r="AK15" s="2">
        <f>'Present Value Of Pensions'!W7</f>
        <v>0</v>
      </c>
      <c r="AL15" s="2">
        <f>'Present Value Of Pensions'!X7</f>
        <v>0</v>
      </c>
      <c r="AM15" s="2">
        <f>'Present Value Of Pensions'!Y7</f>
        <v>0</v>
      </c>
      <c r="AN15" s="2">
        <f>'Present Value Of Pensions'!Z7</f>
        <v>0</v>
      </c>
      <c r="AO15" s="2">
        <f>'Present Value Of Pensions'!AA7</f>
        <v>0</v>
      </c>
      <c r="AP15" s="2">
        <f>'Present Value Of Pensions'!AB7</f>
        <v>0</v>
      </c>
      <c r="AQ15" s="2">
        <f>'Present Value Of Pensions'!AC7</f>
        <v>0</v>
      </c>
      <c r="AR15" s="2">
        <f>'Present Value Of Pensions'!AD7</f>
        <v>0</v>
      </c>
      <c r="AS15" s="2">
        <f>'Present Value Of Pensions'!AE7</f>
        <v>0</v>
      </c>
      <c r="AT15" s="2">
        <f>'Present Value Of Pensions'!AF7</f>
        <v>0</v>
      </c>
    </row>
    <row r="16" spans="1:46" x14ac:dyDescent="0.2">
      <c r="D16" s="7">
        <f t="shared" si="7"/>
        <v>34</v>
      </c>
      <c r="E16" s="6">
        <f>SUM(E15+E3)*(1+E2)</f>
        <v>1005662.1654271627</v>
      </c>
      <c r="F16" s="30">
        <f t="shared" si="0"/>
        <v>123428.86957118716</v>
      </c>
      <c r="G16" s="31">
        <f t="shared" si="8"/>
        <v>0</v>
      </c>
      <c r="H16" s="32">
        <f>SUM(E16:G16)</f>
        <v>1129091.0349983498</v>
      </c>
      <c r="I16" s="9"/>
      <c r="J16" s="30">
        <f t="shared" si="2"/>
        <v>187958.37986981781</v>
      </c>
      <c r="K16" s="33">
        <f t="shared" si="3"/>
        <v>0</v>
      </c>
      <c r="L16" s="34">
        <f t="shared" si="4"/>
        <v>1193620.5452969805</v>
      </c>
      <c r="M16" s="34">
        <f t="shared" si="5"/>
        <v>47744.821811879221</v>
      </c>
      <c r="N16" s="34">
        <f t="shared" si="6"/>
        <v>3978.7351509899349</v>
      </c>
    </row>
    <row r="17" spans="1:29" x14ac:dyDescent="0.2">
      <c r="A17" s="9" t="s">
        <v>8</v>
      </c>
      <c r="B17" s="5">
        <v>27</v>
      </c>
      <c r="D17" s="7">
        <f t="shared" si="7"/>
        <v>35</v>
      </c>
      <c r="E17" s="6">
        <f>SUM(E16+E3)*(1+E2)</f>
        <v>1142275.1386613359</v>
      </c>
      <c r="F17" s="30">
        <f t="shared" si="0"/>
        <v>127618.89596864834</v>
      </c>
      <c r="G17" s="31">
        <f t="shared" si="8"/>
        <v>0</v>
      </c>
      <c r="H17" s="32">
        <f t="shared" si="1"/>
        <v>1269894.0346299843</v>
      </c>
      <c r="I17" s="9"/>
      <c r="J17" s="30">
        <f t="shared" si="2"/>
        <v>194389.45439846307</v>
      </c>
      <c r="K17" s="33">
        <f t="shared" si="3"/>
        <v>0</v>
      </c>
      <c r="L17" s="34">
        <f t="shared" si="4"/>
        <v>1336664.5930597989</v>
      </c>
      <c r="M17" s="34">
        <f t="shared" si="5"/>
        <v>53466.583722391959</v>
      </c>
      <c r="N17" s="34">
        <f t="shared" si="6"/>
        <v>4455.5486435326629</v>
      </c>
    </row>
    <row r="18" spans="1:29" ht="13.5" customHeight="1" x14ac:dyDescent="0.2">
      <c r="A18" s="9" t="s">
        <v>9</v>
      </c>
      <c r="B18" s="5">
        <v>40</v>
      </c>
      <c r="D18" s="7">
        <f t="shared" si="7"/>
        <v>36</v>
      </c>
      <c r="E18" s="6">
        <f>SUM(E17+E3)*(1+E2)</f>
        <v>1289817.149754243</v>
      </c>
      <c r="F18" s="30">
        <f t="shared" si="0"/>
        <v>131942.48026062557</v>
      </c>
      <c r="G18" s="31">
        <f t="shared" si="8"/>
        <v>0</v>
      </c>
      <c r="H18" s="32">
        <f t="shared" si="1"/>
        <v>1421759.6300148685</v>
      </c>
      <c r="I18" s="9"/>
      <c r="J18" s="30">
        <f t="shared" si="2"/>
        <v>201026.26362808442</v>
      </c>
      <c r="K18" s="33">
        <f t="shared" si="3"/>
        <v>0</v>
      </c>
      <c r="L18" s="34">
        <f t="shared" si="4"/>
        <v>1490843.4133823274</v>
      </c>
      <c r="M18" s="34">
        <f t="shared" si="5"/>
        <v>59633.736535293094</v>
      </c>
      <c r="N18" s="34">
        <f t="shared" si="6"/>
        <v>4969.4780446077575</v>
      </c>
      <c r="P18" s="2" t="str">
        <f t="array" ref="P18:V48">TRANSPOSE(P2:AT8)</f>
        <v>Year</v>
      </c>
      <c r="Q18" s="2" t="str">
        <v>House 1 Real Value</v>
      </c>
      <c r="R18" s="2" t="str">
        <v>House 2 Real Value</v>
      </c>
      <c r="S18" s="2" t="str">
        <v>House 3 Real Value</v>
      </c>
      <c r="T18" s="2" t="str">
        <v>House 1 FIRE Value</v>
      </c>
      <c r="U18" s="2" t="str">
        <v>House 2 FIRE Value</v>
      </c>
      <c r="V18" s="2" t="str">
        <v>House 3 FIRE Value</v>
      </c>
      <c r="X18" s="2" t="str">
        <f t="array" ref="X18:AC48">TRANSPOSE(P10:AT15)</f>
        <v>Pension Year</v>
      </c>
      <c r="Y18" s="2" t="str">
        <v>Expected Cash Flow (use good numbers)</v>
      </c>
      <c r="Z18" s="2">
        <v>0</v>
      </c>
      <c r="AA18" s="2" t="str">
        <v>Discount Rate* This is how much money you could make if you didn't buy this house instead</v>
      </c>
      <c r="AB18" s="2" t="str">
        <v>Actual Present Value</v>
      </c>
      <c r="AC18" s="2" t="str">
        <v>FIRE Value (value of the current income at a "4% withdrawl rate")</v>
      </c>
    </row>
    <row r="19" spans="1:29" x14ac:dyDescent="0.2">
      <c r="A19" s="9"/>
      <c r="D19" s="7">
        <f t="shared" si="7"/>
        <v>37</v>
      </c>
      <c r="E19" s="6">
        <f>SUM(E18+E3)*(1+E2)</f>
        <v>1449162.5217345825</v>
      </c>
      <c r="F19" s="30">
        <f t="shared" si="0"/>
        <v>136403.7580344521</v>
      </c>
      <c r="G19" s="31">
        <f t="shared" si="8"/>
        <v>0</v>
      </c>
      <c r="H19" s="32">
        <f t="shared" si="1"/>
        <v>1585566.2797690346</v>
      </c>
      <c r="I19" s="9"/>
      <c r="J19" s="30">
        <f t="shared" si="2"/>
        <v>207875.18998905056</v>
      </c>
      <c r="K19" s="33">
        <f t="shared" si="3"/>
        <v>0</v>
      </c>
      <c r="L19" s="34">
        <f t="shared" si="4"/>
        <v>1657037.7117236331</v>
      </c>
      <c r="M19" s="34">
        <f t="shared" si="5"/>
        <v>66281.508468945322</v>
      </c>
      <c r="N19" s="34">
        <f t="shared" si="6"/>
        <v>5523.4590390787771</v>
      </c>
      <c r="P19" s="2">
        <v>1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X19" s="2">
        <v>1</v>
      </c>
      <c r="Y19" s="2">
        <v>0</v>
      </c>
      <c r="Z19" s="2">
        <v>0</v>
      </c>
      <c r="AA19" s="2">
        <v>0.08</v>
      </c>
      <c r="AB19" s="2">
        <v>0</v>
      </c>
      <c r="AC19" s="2">
        <v>0</v>
      </c>
    </row>
    <row r="20" spans="1:29" s="4" customFormat="1" x14ac:dyDescent="0.2">
      <c r="A20" s="13" t="s">
        <v>2</v>
      </c>
      <c r="B20" s="13"/>
      <c r="D20" s="14">
        <f t="shared" si="7"/>
        <v>38</v>
      </c>
      <c r="E20" s="11">
        <f>SUM(E19+E3)*(1+E2)</f>
        <v>1621255.5234733492</v>
      </c>
      <c r="F20" s="30">
        <f t="shared" si="0"/>
        <v>141006.9910977176</v>
      </c>
      <c r="G20" s="31">
        <f t="shared" si="8"/>
        <v>0</v>
      </c>
      <c r="H20" s="32">
        <f t="shared" si="1"/>
        <v>1762262.5145710667</v>
      </c>
      <c r="I20" s="10"/>
      <c r="J20" s="30">
        <f t="shared" si="2"/>
        <v>214942.8109075285</v>
      </c>
      <c r="K20" s="33">
        <f t="shared" si="3"/>
        <v>0</v>
      </c>
      <c r="L20" s="34">
        <f t="shared" si="4"/>
        <v>1836198.3343808777</v>
      </c>
      <c r="M20" s="34">
        <f t="shared" si="5"/>
        <v>73447.933375235109</v>
      </c>
      <c r="N20" s="34">
        <f t="shared" si="6"/>
        <v>6120.6611146029254</v>
      </c>
      <c r="P20" s="2">
        <v>2</v>
      </c>
      <c r="Q20" s="2">
        <v>69436.769494625914</v>
      </c>
      <c r="R20" s="2">
        <v>31440.055532665589</v>
      </c>
      <c r="S20" s="2">
        <v>0</v>
      </c>
      <c r="T20" s="2">
        <v>98148.889333239626</v>
      </c>
      <c r="U20" s="2">
        <v>55209.214464839373</v>
      </c>
      <c r="V20" s="2">
        <v>0</v>
      </c>
      <c r="X20" s="2">
        <v>2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</row>
    <row r="21" spans="1:29" ht="12.75" customHeight="1" x14ac:dyDescent="0.2">
      <c r="A21" s="9" t="s">
        <v>3</v>
      </c>
      <c r="B21" s="6">
        <f>B22*12</f>
        <v>47568</v>
      </c>
      <c r="D21" s="7">
        <f t="shared" si="7"/>
        <v>39</v>
      </c>
      <c r="E21" s="6">
        <f>SUM(E20+E3)*(1+E2)</f>
        <v>1807115.9653512172</v>
      </c>
      <c r="F21" s="30">
        <f t="shared" si="0"/>
        <v>145756.57130156329</v>
      </c>
      <c r="G21" s="31">
        <f t="shared" si="8"/>
        <v>0</v>
      </c>
      <c r="H21" s="32">
        <f t="shared" si="1"/>
        <v>1952872.5366527806</v>
      </c>
      <c r="I21" s="9"/>
      <c r="J21" s="30">
        <f t="shared" si="2"/>
        <v>222235.90471554178</v>
      </c>
      <c r="K21" s="33">
        <f t="shared" si="3"/>
        <v>0</v>
      </c>
      <c r="L21" s="34">
        <f t="shared" si="4"/>
        <v>2029351.8700667589</v>
      </c>
      <c r="M21" s="34">
        <f t="shared" si="5"/>
        <v>81174.074802670351</v>
      </c>
      <c r="N21" s="34">
        <f t="shared" si="6"/>
        <v>6764.5062335558623</v>
      </c>
      <c r="P21" s="2">
        <v>3</v>
      </c>
      <c r="Q21" s="2">
        <v>71687.715988767493</v>
      </c>
      <c r="R21" s="2">
        <v>32658.021263728697</v>
      </c>
      <c r="S21" s="2">
        <v>0</v>
      </c>
      <c r="T21" s="2">
        <v>101330.60271012195</v>
      </c>
      <c r="U21" s="2">
        <v>57347.980765274937</v>
      </c>
      <c r="V21" s="2">
        <v>0</v>
      </c>
      <c r="X21" s="2">
        <v>3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</row>
    <row r="22" spans="1:29" x14ac:dyDescent="0.2">
      <c r="A22" s="9" t="s">
        <v>4</v>
      </c>
      <c r="B22" s="6">
        <v>3964</v>
      </c>
      <c r="D22" s="38">
        <f t="shared" si="7"/>
        <v>40</v>
      </c>
      <c r="E22" s="39">
        <f>SUM(E21+E3)*(1+E2)</f>
        <v>2007845.2425793146</v>
      </c>
      <c r="F22" s="40">
        <f t="shared" si="0"/>
        <v>150657.02447931378</v>
      </c>
      <c r="G22" s="41">
        <f t="shared" si="8"/>
        <v>0</v>
      </c>
      <c r="H22" s="42">
        <f t="shared" si="1"/>
        <v>2158502.2670586286</v>
      </c>
      <c r="I22" s="43"/>
      <c r="J22" s="40">
        <f t="shared" si="2"/>
        <v>229761.45673938017</v>
      </c>
      <c r="K22" s="44">
        <f t="shared" si="3"/>
        <v>0</v>
      </c>
      <c r="L22" s="45">
        <f t="shared" si="4"/>
        <v>2237606.6993186949</v>
      </c>
      <c r="M22" s="45">
        <f t="shared" si="5"/>
        <v>89504.267972747795</v>
      </c>
      <c r="N22" s="45">
        <f t="shared" si="6"/>
        <v>7458.6889977289829</v>
      </c>
      <c r="P22" s="2">
        <v>4</v>
      </c>
      <c r="Q22" s="2">
        <v>74008.832087067727</v>
      </c>
      <c r="R22" s="2">
        <v>33917.011985542318</v>
      </c>
      <c r="S22" s="2">
        <v>0</v>
      </c>
      <c r="T22" s="2">
        <v>104611.50083830032</v>
      </c>
      <c r="U22" s="2">
        <v>59558.787571822519</v>
      </c>
      <c r="V22" s="2">
        <v>0</v>
      </c>
      <c r="X22" s="2">
        <v>4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</row>
    <row r="23" spans="1:29" x14ac:dyDescent="0.2">
      <c r="A23" s="10"/>
      <c r="D23" s="7">
        <f t="shared" si="7"/>
        <v>41</v>
      </c>
      <c r="E23" s="6">
        <f>SUM(E22+E3)*(1+E2)</f>
        <v>2224632.8619856602</v>
      </c>
      <c r="F23" s="30">
        <f t="shared" si="0"/>
        <v>155713.01450391757</v>
      </c>
      <c r="G23" s="31">
        <f t="shared" si="8"/>
        <v>0</v>
      </c>
      <c r="H23" s="32">
        <f t="shared" si="1"/>
        <v>2380345.8764895778</v>
      </c>
      <c r="I23" s="9"/>
      <c r="J23" s="30">
        <f t="shared" si="2"/>
        <v>237526.66557172971</v>
      </c>
      <c r="K23" s="33">
        <f t="shared" si="3"/>
        <v>0</v>
      </c>
      <c r="L23" s="34">
        <f t="shared" si="4"/>
        <v>2462159.5275573898</v>
      </c>
      <c r="M23" s="34">
        <f t="shared" si="5"/>
        <v>98486.381102295592</v>
      </c>
      <c r="N23" s="34">
        <f t="shared" si="6"/>
        <v>8207.1984251913</v>
      </c>
      <c r="P23" s="2">
        <v>5</v>
      </c>
      <c r="Q23" s="2">
        <v>76402.26496695535</v>
      </c>
      <c r="R23" s="2">
        <v>35218.333029268077</v>
      </c>
      <c r="S23" s="2">
        <v>0</v>
      </c>
      <c r="T23" s="2">
        <v>107994.61875355426</v>
      </c>
      <c r="U23" s="2">
        <v>61843.927065803968</v>
      </c>
      <c r="V23" s="2">
        <v>0</v>
      </c>
      <c r="X23" s="2">
        <v>5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</row>
    <row r="24" spans="1:29" x14ac:dyDescent="0.2">
      <c r="A24" s="10" t="s">
        <v>5</v>
      </c>
      <c r="B24" s="11">
        <f>B21*25</f>
        <v>1189200</v>
      </c>
      <c r="D24" s="7">
        <f t="shared" si="7"/>
        <v>42</v>
      </c>
      <c r="E24" s="6">
        <f>SUM(E23+E3)*(1+E2)</f>
        <v>2458763.4909445131</v>
      </c>
      <c r="F24" s="30">
        <f t="shared" si="0"/>
        <v>160929.34746777191</v>
      </c>
      <c r="G24" s="31">
        <f t="shared" si="8"/>
        <v>0</v>
      </c>
      <c r="H24" s="32">
        <f t="shared" si="1"/>
        <v>2619692.8384122849</v>
      </c>
      <c r="I24" s="9"/>
      <c r="J24" s="30">
        <f t="shared" si="2"/>
        <v>245538.94953305391</v>
      </c>
      <c r="K24" s="33">
        <f t="shared" si="3"/>
        <v>0</v>
      </c>
      <c r="L24" s="34">
        <f t="shared" si="4"/>
        <v>2704302.4404775668</v>
      </c>
      <c r="M24" s="34">
        <f t="shared" si="5"/>
        <v>108172.09761910267</v>
      </c>
      <c r="N24" s="34">
        <f t="shared" si="6"/>
        <v>9014.3414682585553</v>
      </c>
      <c r="P24" s="2">
        <v>6</v>
      </c>
      <c r="Q24" s="2">
        <v>78870.226901944683</v>
      </c>
      <c r="R24" s="2">
        <v>36563.330150547175</v>
      </c>
      <c r="S24" s="2">
        <v>0</v>
      </c>
      <c r="T24" s="2">
        <v>111483.08350499497</v>
      </c>
      <c r="U24" s="2">
        <v>64205.762414540506</v>
      </c>
      <c r="V24" s="2">
        <v>0</v>
      </c>
      <c r="X24" s="2">
        <v>6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</row>
    <row r="25" spans="1:29" s="4" customFormat="1" x14ac:dyDescent="0.2">
      <c r="D25" s="7">
        <f t="shared" si="7"/>
        <v>43</v>
      </c>
      <c r="E25" s="6">
        <f>SUM(E24+E3)*(1+E2)</f>
        <v>2711624.5702200742</v>
      </c>
      <c r="F25" s="30">
        <f t="shared" si="0"/>
        <v>166310.97598861522</v>
      </c>
      <c r="G25" s="31">
        <f t="shared" si="8"/>
        <v>0</v>
      </c>
      <c r="H25" s="32">
        <f t="shared" si="1"/>
        <v>2877935.5462086895</v>
      </c>
      <c r="I25" s="9"/>
      <c r="J25" s="30">
        <f t="shared" si="2"/>
        <v>253805.95332792302</v>
      </c>
      <c r="K25" s="33">
        <f t="shared" si="3"/>
        <v>0</v>
      </c>
      <c r="L25" s="34">
        <f t="shared" si="4"/>
        <v>2965430.5235479972</v>
      </c>
      <c r="M25" s="34">
        <f t="shared" si="5"/>
        <v>118617.22094191989</v>
      </c>
      <c r="N25" s="34">
        <f t="shared" si="6"/>
        <v>9884.768411826657</v>
      </c>
      <c r="P25" s="2">
        <v>7</v>
      </c>
      <c r="Q25" s="2">
        <v>81414.997225718311</v>
      </c>
      <c r="R25" s="2">
        <v>37953.390764119467</v>
      </c>
      <c r="S25" s="2">
        <v>0</v>
      </c>
      <c r="T25" s="2">
        <v>115080.11693129656</v>
      </c>
      <c r="U25" s="2">
        <v>66646.729939362573</v>
      </c>
      <c r="V25" s="2">
        <v>0</v>
      </c>
      <c r="X25" s="2">
        <v>7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</row>
    <row r="26" spans="1:29" x14ac:dyDescent="0.2">
      <c r="D26" s="7">
        <f t="shared" si="7"/>
        <v>44</v>
      </c>
      <c r="E26" s="6">
        <f>SUM(E25+E3)*(1+E2)</f>
        <v>2984714.5358376801</v>
      </c>
      <c r="F26" s="30">
        <f t="shared" si="0"/>
        <v>171863.0036452809</v>
      </c>
      <c r="G26" s="31">
        <f t="shared" si="8"/>
        <v>0</v>
      </c>
      <c r="H26" s="32">
        <f t="shared" si="1"/>
        <v>3156577.5394829609</v>
      </c>
      <c r="I26" s="9"/>
      <c r="J26" s="30">
        <f t="shared" si="2"/>
        <v>262335.55490215967</v>
      </c>
      <c r="K26" s="33">
        <f t="shared" si="3"/>
        <v>0</v>
      </c>
      <c r="L26" s="34">
        <f t="shared" si="4"/>
        <v>3247050.0907398397</v>
      </c>
      <c r="M26" s="34">
        <f t="shared" si="5"/>
        <v>129882.00362959359</v>
      </c>
      <c r="N26" s="34">
        <f t="shared" si="6"/>
        <v>10823.500302466133</v>
      </c>
      <c r="P26" s="2">
        <v>8</v>
      </c>
      <c r="Q26" s="2">
        <v>84038.924355319643</v>
      </c>
      <c r="R26" s="2">
        <v>39389.945215867512</v>
      </c>
      <c r="S26" s="2">
        <v>0</v>
      </c>
      <c r="T26" s="2">
        <v>118789.03852047937</v>
      </c>
      <c r="U26" s="2">
        <v>69169.341349338458</v>
      </c>
      <c r="V26" s="2">
        <v>0</v>
      </c>
      <c r="X26" s="2">
        <v>8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</row>
    <row r="27" spans="1:29" x14ac:dyDescent="0.2">
      <c r="D27" s="7">
        <f t="shared" si="7"/>
        <v>45</v>
      </c>
      <c r="E27" s="6">
        <f>SUM(E26+E3)*(1+E2)</f>
        <v>3279651.6987046949</v>
      </c>
      <c r="F27" s="30">
        <f t="shared" si="0"/>
        <v>177590.6895472217</v>
      </c>
      <c r="G27" s="31">
        <f t="shared" si="8"/>
        <v>0</v>
      </c>
      <c r="H27" s="32">
        <f t="shared" si="1"/>
        <v>3457242.3882519165</v>
      </c>
      <c r="I27" s="9"/>
      <c r="J27" s="30">
        <f t="shared" si="2"/>
        <v>271135.87250684574</v>
      </c>
      <c r="K27" s="33">
        <f t="shared" si="3"/>
        <v>0</v>
      </c>
      <c r="L27" s="34">
        <f t="shared" si="4"/>
        <v>3550787.5712115406</v>
      </c>
      <c r="M27" s="34">
        <f t="shared" si="5"/>
        <v>142031.50284846162</v>
      </c>
      <c r="N27" s="34">
        <f t="shared" si="6"/>
        <v>11835.958570705136</v>
      </c>
      <c r="P27" s="2">
        <v>9</v>
      </c>
      <c r="Q27" s="2">
        <v>86744.427875232563</v>
      </c>
      <c r="R27" s="2">
        <v>40874.46809341578</v>
      </c>
      <c r="S27" s="2">
        <v>0</v>
      </c>
      <c r="T27" s="2">
        <v>122613.26835575669</v>
      </c>
      <c r="U27" s="2">
        <v>71776.186042706395</v>
      </c>
      <c r="V27" s="2">
        <v>0</v>
      </c>
      <c r="X27" s="2">
        <v>9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</row>
    <row r="28" spans="1:29" x14ac:dyDescent="0.2">
      <c r="D28" s="7">
        <f t="shared" si="7"/>
        <v>46</v>
      </c>
      <c r="E28" s="6">
        <f>SUM(E27+E3)*(1+E2)</f>
        <v>3598183.8346010707</v>
      </c>
      <c r="F28" s="30">
        <f t="shared" si="0"/>
        <v>183499.45304182789</v>
      </c>
      <c r="G28" s="31">
        <f t="shared" si="8"/>
        <v>0</v>
      </c>
      <c r="H28" s="32">
        <f t="shared" si="1"/>
        <v>3781683.2876428985</v>
      </c>
      <c r="I28" s="9"/>
      <c r="J28" s="30">
        <f t="shared" si="2"/>
        <v>280215.27197541518</v>
      </c>
      <c r="K28" s="33">
        <f t="shared" si="3"/>
        <v>0</v>
      </c>
      <c r="L28" s="34">
        <f t="shared" si="4"/>
        <v>3878399.106576486</v>
      </c>
      <c r="M28" s="34">
        <f t="shared" si="5"/>
        <v>155135.96426305943</v>
      </c>
      <c r="N28" s="34">
        <f t="shared" si="6"/>
        <v>12927.997021921619</v>
      </c>
      <c r="P28" s="2">
        <v>10</v>
      </c>
      <c r="Q28" s="2">
        <v>89534.00068417727</v>
      </c>
      <c r="R28" s="2">
        <v>42408.479576448299</v>
      </c>
      <c r="S28" s="2">
        <v>0</v>
      </c>
      <c r="T28" s="2">
        <v>126556.33015003156</v>
      </c>
      <c r="U28" s="2">
        <v>74469.933478052859</v>
      </c>
      <c r="V28" s="2">
        <v>0</v>
      </c>
      <c r="X28" s="2">
        <v>10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</row>
    <row r="29" spans="1:29" ht="12.75" customHeight="1" x14ac:dyDescent="0.2">
      <c r="B29" s="2"/>
      <c r="D29" s="7">
        <f t="shared" si="7"/>
        <v>47</v>
      </c>
      <c r="E29" s="6">
        <f>SUM(E28+E3)*(1+E2)</f>
        <v>3942198.5413691564</v>
      </c>
      <c r="F29" s="30">
        <f t="shared" si="0"/>
        <v>189594.87856368782</v>
      </c>
      <c r="G29" s="31">
        <f t="shared" si="8"/>
        <v>0</v>
      </c>
      <c r="H29" s="32">
        <f t="shared" si="1"/>
        <v>4131793.4199328441</v>
      </c>
      <c r="I29" s="9"/>
      <c r="J29" s="30">
        <f t="shared" si="2"/>
        <v>289582.37422024808</v>
      </c>
      <c r="K29" s="33">
        <f t="shared" si="3"/>
        <v>0</v>
      </c>
      <c r="L29" s="34">
        <f t="shared" si="4"/>
        <v>4231780.9155894043</v>
      </c>
      <c r="M29" s="34">
        <f t="shared" si="5"/>
        <v>169271.23662357617</v>
      </c>
      <c r="N29" s="34">
        <f t="shared" si="6"/>
        <v>14105.936385298015</v>
      </c>
      <c r="P29" s="2">
        <v>11</v>
      </c>
      <c r="Q29" s="2">
        <v>92410.211206508306</v>
      </c>
      <c r="R29" s="2">
        <v>43993.546827943785</v>
      </c>
      <c r="S29" s="2">
        <v>0</v>
      </c>
      <c r="T29" s="2">
        <v>130621.85437170803</v>
      </c>
      <c r="U29" s="2">
        <v>77253.335617342542</v>
      </c>
      <c r="V29" s="2">
        <v>0</v>
      </c>
      <c r="X29" s="2">
        <v>11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</row>
    <row r="30" spans="1:29" x14ac:dyDescent="0.2">
      <c r="B30" s="2"/>
      <c r="P30" s="2">
        <v>12</v>
      </c>
      <c r="Q30" s="2">
        <v>95375.705670154493</v>
      </c>
      <c r="R30" s="2">
        <v>45631.285427563096</v>
      </c>
      <c r="S30" s="2">
        <v>0</v>
      </c>
      <c r="T30" s="2">
        <v>134813.58146456006</v>
      </c>
      <c r="U30" s="2">
        <v>80129.229442968441</v>
      </c>
      <c r="V30" s="2">
        <v>0</v>
      </c>
      <c r="X30" s="2">
        <v>12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</row>
    <row r="31" spans="1:29" x14ac:dyDescent="0.2">
      <c r="B31" s="2"/>
      <c r="P31" s="2">
        <v>13</v>
      </c>
      <c r="Q31" s="2">
        <v>98433.210453102321</v>
      </c>
      <c r="R31" s="2">
        <v>47323.360848460958</v>
      </c>
      <c r="S31" s="2">
        <v>0</v>
      </c>
      <c r="T31" s="2">
        <v>139135.36516448611</v>
      </c>
      <c r="U31" s="2">
        <v>83100.53955105567</v>
      </c>
      <c r="V31" s="2">
        <v>0</v>
      </c>
      <c r="X31" s="2">
        <v>13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</row>
    <row r="32" spans="1:29" x14ac:dyDescent="0.2">
      <c r="B32" s="2"/>
      <c r="D32" s="3"/>
      <c r="P32" s="2">
        <v>14</v>
      </c>
      <c r="Q32" s="2">
        <v>101585.5345004814</v>
      </c>
      <c r="R32" s="2">
        <v>49071.489978832375</v>
      </c>
      <c r="S32" s="2">
        <v>0</v>
      </c>
      <c r="T32" s="2">
        <v>143591.17591606008</v>
      </c>
      <c r="U32" s="2">
        <v>86170.280823320092</v>
      </c>
      <c r="V32" s="2">
        <v>0</v>
      </c>
      <c r="X32" s="2">
        <v>14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</row>
    <row r="33" spans="1:29" x14ac:dyDescent="0.2">
      <c r="P33" s="2">
        <v>15</v>
      </c>
      <c r="Q33" s="2">
        <v>104835.57181437372</v>
      </c>
      <c r="R33" s="2">
        <v>50877.442689543852</v>
      </c>
      <c r="S33" s="2">
        <v>0</v>
      </c>
      <c r="T33" s="2">
        <v>148185.10439187728</v>
      </c>
      <c r="U33" s="2">
        <v>89341.561179852419</v>
      </c>
      <c r="V33" s="2">
        <v>0</v>
      </c>
      <c r="X33" s="2">
        <v>15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</row>
    <row r="34" spans="1:29" x14ac:dyDescent="0.2">
      <c r="B34" s="2"/>
      <c r="P34" s="2">
        <v>16</v>
      </c>
      <c r="Q34" s="2">
        <v>108186.30401853283</v>
      </c>
      <c r="R34" s="2">
        <v>52743.043449239092</v>
      </c>
      <c r="S34" s="2">
        <v>0</v>
      </c>
      <c r="T34" s="2">
        <v>152921.36511778546</v>
      </c>
      <c r="U34" s="2">
        <v>92617.584415268429</v>
      </c>
      <c r="V34" s="2">
        <v>0</v>
      </c>
      <c r="X34" s="2">
        <v>16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</row>
    <row r="35" spans="1:29" x14ac:dyDescent="0.2">
      <c r="B35" s="2"/>
      <c r="P35" s="2">
        <v>17</v>
      </c>
      <c r="Q35" s="2">
        <v>111640.80300026279</v>
      </c>
      <c r="R35" s="2">
        <v>54670.172988352417</v>
      </c>
      <c r="S35" s="2">
        <v>0</v>
      </c>
      <c r="T35" s="2">
        <v>157804.30020718137</v>
      </c>
      <c r="U35" s="2">
        <v>96001.65312074167</v>
      </c>
      <c r="V35" s="2">
        <v>0</v>
      </c>
      <c r="X35" s="2">
        <v>17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</row>
    <row r="36" spans="1:29" x14ac:dyDescent="0.2">
      <c r="B36" s="2"/>
      <c r="P36" s="2">
        <v>18</v>
      </c>
      <c r="Q36" s="2">
        <v>115202.23363177635</v>
      </c>
      <c r="R36" s="2">
        <v>56660.770013504545</v>
      </c>
      <c r="S36" s="2">
        <v>0</v>
      </c>
      <c r="T36" s="2">
        <v>162838.38320765112</v>
      </c>
      <c r="U36" s="2">
        <v>99497.17169450855</v>
      </c>
      <c r="V36" s="2">
        <v>0</v>
      </c>
      <c r="X36" s="2">
        <v>18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</row>
    <row r="37" spans="1:29" x14ac:dyDescent="0.2">
      <c r="B37" s="2"/>
      <c r="P37" s="2">
        <v>19</v>
      </c>
      <c r="Q37" s="2">
        <v>118873.85657342045</v>
      </c>
      <c r="R37" s="2">
        <v>58716.832973801262</v>
      </c>
      <c r="S37" s="2">
        <v>0</v>
      </c>
      <c r="T37" s="2">
        <v>168028.22306333017</v>
      </c>
      <c r="U37" s="2">
        <v>103107.64944351558</v>
      </c>
      <c r="V37" s="2">
        <v>0</v>
      </c>
      <c r="X37" s="2">
        <v>19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</row>
    <row r="38" spans="1:29" x14ac:dyDescent="0.2">
      <c r="B38" s="2"/>
      <c r="P38" s="2">
        <v>20</v>
      </c>
      <c r="Q38" s="2">
        <v>122659.03116122789</v>
      </c>
      <c r="R38" s="2">
        <v>60840.421880599992</v>
      </c>
      <c r="S38" s="2">
        <v>0</v>
      </c>
      <c r="T38" s="2">
        <v>173378.56819645822</v>
      </c>
      <c r="U38" s="2">
        <v>106836.70377895696</v>
      </c>
      <c r="V38" s="2">
        <v>0</v>
      </c>
      <c r="X38" s="2">
        <v>20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</row>
    <row r="39" spans="1:29" x14ac:dyDescent="0.2">
      <c r="B39" s="2"/>
      <c r="P39" s="2">
        <v>21</v>
      </c>
      <c r="Q39" s="2">
        <v>126561.21838133082</v>
      </c>
      <c r="R39" s="2">
        <v>63033.660182356994</v>
      </c>
      <c r="S39" s="2">
        <v>0</v>
      </c>
      <c r="T39" s="2">
        <v>178894.31071171313</v>
      </c>
      <c r="U39" s="2">
        <v>110688.06350853492</v>
      </c>
      <c r="V39" s="2">
        <v>0</v>
      </c>
      <c r="X39" s="2">
        <v>21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</row>
    <row r="40" spans="1:29" x14ac:dyDescent="0.2">
      <c r="B40" s="35" t="s">
        <v>61</v>
      </c>
      <c r="C40" s="35" t="s">
        <v>62</v>
      </c>
      <c r="F40" s="35" t="s">
        <v>63</v>
      </c>
      <c r="G40" s="35" t="s">
        <v>62</v>
      </c>
      <c r="P40" s="2">
        <v>22</v>
      </c>
      <c r="Q40" s="2">
        <v>130583.98393384401</v>
      </c>
      <c r="R40" s="2">
        <v>65298.736696217165</v>
      </c>
      <c r="S40" s="2">
        <v>0</v>
      </c>
      <c r="T40" s="2">
        <v>184580.490727011</v>
      </c>
      <c r="U40" s="2">
        <v>114665.57222836047</v>
      </c>
      <c r="V40" s="2">
        <v>0</v>
      </c>
      <c r="X40" s="2">
        <v>22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</row>
    <row r="41" spans="1:29" ht="25.5" x14ac:dyDescent="0.2">
      <c r="A41" s="35" t="s">
        <v>64</v>
      </c>
      <c r="B41" s="34">
        <f>SUM(B42:B60)</f>
        <v>3964</v>
      </c>
      <c r="C41" s="34">
        <f>B41*12/0.04</f>
        <v>1189200</v>
      </c>
      <c r="E41" s="35" t="s">
        <v>65</v>
      </c>
      <c r="F41" s="6">
        <f>SUM(F42:F59)</f>
        <v>6555</v>
      </c>
      <c r="G41" s="6">
        <f>F41*12/0.04</f>
        <v>1966500</v>
      </c>
      <c r="P41" s="2">
        <v>23</v>
      </c>
      <c r="Q41" s="2">
        <v>134731.00138890749</v>
      </c>
      <c r="R41" s="2">
        <v>67637.907598056758</v>
      </c>
      <c r="S41" s="2">
        <v>0</v>
      </c>
      <c r="T41" s="2">
        <v>190442.30083457282</v>
      </c>
      <c r="U41" s="2">
        <v>118773.19181749878</v>
      </c>
      <c r="V41" s="2">
        <v>0</v>
      </c>
      <c r="X41" s="2">
        <v>23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</row>
    <row r="42" spans="1:29" ht="51" x14ac:dyDescent="0.2">
      <c r="A42" s="2" t="s">
        <v>80</v>
      </c>
      <c r="B42" s="34">
        <v>50</v>
      </c>
      <c r="C42" s="34">
        <f t="shared" ref="C42:C59" si="9">B42*12/0.04</f>
        <v>15000</v>
      </c>
      <c r="E42" s="2" t="s">
        <v>89</v>
      </c>
      <c r="F42" s="36">
        <v>450</v>
      </c>
      <c r="G42" s="6">
        <f t="shared" ref="G42:G59" si="10">F42*12/0.04</f>
        <v>135000</v>
      </c>
      <c r="P42" s="2">
        <v>24</v>
      </c>
      <c r="Q42" s="2">
        <v>139006.05543765659</v>
      </c>
      <c r="R42" s="2">
        <v>70053.498472742416</v>
      </c>
      <c r="S42" s="2">
        <v>0</v>
      </c>
      <c r="T42" s="2">
        <v>196485.09069617157</v>
      </c>
      <c r="U42" s="2">
        <v>123015.0060382551</v>
      </c>
      <c r="V42" s="2">
        <v>0</v>
      </c>
      <c r="X42" s="2">
        <v>24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</row>
    <row r="43" spans="1:29" x14ac:dyDescent="0.2">
      <c r="A43" s="2" t="s">
        <v>79</v>
      </c>
      <c r="B43" s="34">
        <v>225</v>
      </c>
      <c r="C43" s="34">
        <f t="shared" si="9"/>
        <v>67500</v>
      </c>
      <c r="E43" s="2" t="s">
        <v>79</v>
      </c>
      <c r="F43" s="6">
        <v>250</v>
      </c>
      <c r="G43" s="6">
        <f t="shared" si="10"/>
        <v>75000</v>
      </c>
      <c r="P43" s="2">
        <v>25</v>
      </c>
      <c r="Q43" s="2">
        <v>143413.04524097193</v>
      </c>
      <c r="R43" s="2">
        <v>72547.906426421876</v>
      </c>
      <c r="S43" s="2">
        <v>0</v>
      </c>
      <c r="T43" s="2">
        <v>202714.37177659088</v>
      </c>
      <c r="U43" s="2">
        <v>127395.22424538924</v>
      </c>
      <c r="V43" s="2">
        <v>0</v>
      </c>
      <c r="X43" s="2">
        <v>25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</row>
    <row r="44" spans="1:29" x14ac:dyDescent="0.2">
      <c r="A44" s="2" t="s">
        <v>66</v>
      </c>
      <c r="B44" s="34">
        <v>1100</v>
      </c>
      <c r="C44" s="34">
        <f t="shared" si="9"/>
        <v>330000</v>
      </c>
      <c r="E44" s="2" t="s">
        <v>66</v>
      </c>
      <c r="F44" s="36">
        <v>0</v>
      </c>
      <c r="G44" s="6">
        <f t="shared" si="10"/>
        <v>0</v>
      </c>
      <c r="P44" s="2">
        <v>26</v>
      </c>
      <c r="Q44" s="2">
        <v>147955.98787894688</v>
      </c>
      <c r="R44" s="2">
        <v>75123.60226271725</v>
      </c>
      <c r="S44" s="2">
        <v>0</v>
      </c>
      <c r="T44" s="2">
        <v>209135.82221944834</v>
      </c>
      <c r="U44" s="2">
        <v>131918.18520754404</v>
      </c>
      <c r="V44" s="2">
        <v>0</v>
      </c>
      <c r="X44" s="2">
        <v>26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</row>
    <row r="45" spans="1:29" x14ac:dyDescent="0.2">
      <c r="A45" s="2" t="s">
        <v>67</v>
      </c>
      <c r="B45" s="34">
        <v>350</v>
      </c>
      <c r="C45" s="34">
        <f t="shared" si="9"/>
        <v>105000</v>
      </c>
      <c r="E45" s="2" t="s">
        <v>67</v>
      </c>
      <c r="F45" s="6">
        <v>600</v>
      </c>
      <c r="G45" s="6">
        <f t="shared" si="10"/>
        <v>180000</v>
      </c>
      <c r="P45" s="2">
        <v>27</v>
      </c>
      <c r="Q45" s="2">
        <v>152639.02190409889</v>
      </c>
      <c r="R45" s="2">
        <v>77783.132724747411</v>
      </c>
      <c r="S45" s="2">
        <v>0</v>
      </c>
      <c r="T45" s="2">
        <v>215755.29186966034</v>
      </c>
      <c r="U45" s="2">
        <v>136588.36104427063</v>
      </c>
      <c r="V45" s="2">
        <v>0</v>
      </c>
      <c r="X45" s="2">
        <v>27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</row>
    <row r="46" spans="1:29" x14ac:dyDescent="0.2">
      <c r="A46" s="2" t="s">
        <v>68</v>
      </c>
      <c r="B46" s="34">
        <v>30</v>
      </c>
      <c r="C46" s="34">
        <f t="shared" si="9"/>
        <v>9000</v>
      </c>
      <c r="E46" s="2" t="s">
        <v>68</v>
      </c>
      <c r="F46" s="6">
        <v>150</v>
      </c>
      <c r="G46" s="6">
        <f t="shared" si="10"/>
        <v>45000</v>
      </c>
      <c r="P46" s="2">
        <v>28</v>
      </c>
      <c r="Q46" s="2">
        <v>157466.41100144046</v>
      </c>
      <c r="R46" s="2">
        <v>80529.12280496399</v>
      </c>
      <c r="S46" s="2">
        <v>0</v>
      </c>
      <c r="T46" s="2">
        <v>222578.80744695308</v>
      </c>
      <c r="U46" s="2">
        <v>141410.36128213551</v>
      </c>
      <c r="V46" s="2">
        <v>0</v>
      </c>
      <c r="X46" s="2">
        <v>28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</row>
    <row r="47" spans="1:29" ht="25.5" x14ac:dyDescent="0.2">
      <c r="A47" s="2" t="s">
        <v>69</v>
      </c>
      <c r="B47" s="34">
        <v>120</v>
      </c>
      <c r="C47" s="34">
        <f t="shared" si="9"/>
        <v>36000</v>
      </c>
      <c r="E47" s="2" t="s">
        <v>69</v>
      </c>
      <c r="F47" s="6">
        <v>500</v>
      </c>
      <c r="G47" s="6">
        <f t="shared" si="10"/>
        <v>150000</v>
      </c>
      <c r="P47" s="2">
        <v>29</v>
      </c>
      <c r="Q47" s="2">
        <v>162442.5477586207</v>
      </c>
      <c r="R47" s="2">
        <v>83364.278124845659</v>
      </c>
      <c r="S47" s="2">
        <v>0</v>
      </c>
      <c r="T47" s="2">
        <v>229612.57787495878</v>
      </c>
      <c r="U47" s="2">
        <v>146388.93703349985</v>
      </c>
      <c r="V47" s="2">
        <v>0</v>
      </c>
      <c r="X47" s="2">
        <v>29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</row>
    <row r="48" spans="1:29" x14ac:dyDescent="0.2">
      <c r="A48" s="2" t="s">
        <v>74</v>
      </c>
      <c r="B48" s="34">
        <v>65</v>
      </c>
      <c r="C48" s="34">
        <f t="shared" si="9"/>
        <v>19500</v>
      </c>
      <c r="E48" s="2" t="s">
        <v>74</v>
      </c>
      <c r="F48" s="36">
        <v>100</v>
      </c>
      <c r="G48" s="6">
        <f t="shared" si="10"/>
        <v>30000</v>
      </c>
      <c r="P48" s="2">
        <v>30</v>
      </c>
      <c r="Q48" s="2">
        <v>167571.95754944492</v>
      </c>
      <c r="R48" s="2">
        <v>86291.387386556904</v>
      </c>
      <c r="S48" s="2">
        <v>0</v>
      </c>
      <c r="T48" s="2">
        <v>236862.99977057142</v>
      </c>
      <c r="U48" s="2">
        <v>151528.98530166943</v>
      </c>
      <c r="V48" s="2">
        <v>0</v>
      </c>
      <c r="X48" s="2">
        <v>30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</row>
    <row r="49" spans="1:7" x14ac:dyDescent="0.2">
      <c r="A49" s="2" t="s">
        <v>70</v>
      </c>
      <c r="B49" s="34">
        <v>52</v>
      </c>
      <c r="C49" s="34">
        <f t="shared" si="9"/>
        <v>15600</v>
      </c>
      <c r="E49" s="2" t="s">
        <v>70</v>
      </c>
      <c r="F49" s="6">
        <v>100</v>
      </c>
      <c r="G49" s="6">
        <f t="shared" si="10"/>
        <v>30000</v>
      </c>
    </row>
    <row r="50" spans="1:7" x14ac:dyDescent="0.2">
      <c r="A50" s="2" t="s">
        <v>71</v>
      </c>
      <c r="B50" s="34">
        <v>45</v>
      </c>
      <c r="C50" s="34">
        <f t="shared" si="9"/>
        <v>13500</v>
      </c>
      <c r="E50" s="2" t="s">
        <v>71</v>
      </c>
      <c r="F50" s="36">
        <v>100</v>
      </c>
      <c r="G50" s="6">
        <f t="shared" si="10"/>
        <v>30000</v>
      </c>
    </row>
    <row r="51" spans="1:7" x14ac:dyDescent="0.2">
      <c r="A51" s="2" t="s">
        <v>72</v>
      </c>
      <c r="B51" s="34">
        <v>50</v>
      </c>
      <c r="C51" s="34">
        <f t="shared" si="9"/>
        <v>15000</v>
      </c>
      <c r="E51" s="2" t="s">
        <v>72</v>
      </c>
      <c r="F51" s="36">
        <v>100</v>
      </c>
      <c r="G51" s="6">
        <f t="shared" si="10"/>
        <v>30000</v>
      </c>
    </row>
    <row r="52" spans="1:7" x14ac:dyDescent="0.2">
      <c r="A52" s="2" t="s">
        <v>73</v>
      </c>
      <c r="B52" s="34">
        <v>100</v>
      </c>
      <c r="C52" s="34">
        <f t="shared" si="9"/>
        <v>30000</v>
      </c>
      <c r="D52" s="4"/>
      <c r="E52" s="2" t="s">
        <v>73</v>
      </c>
      <c r="F52" s="36">
        <v>400</v>
      </c>
      <c r="G52" s="6">
        <f t="shared" si="10"/>
        <v>120000</v>
      </c>
    </row>
    <row r="53" spans="1:7" ht="25.5" x14ac:dyDescent="0.2">
      <c r="A53" s="2" t="s">
        <v>75</v>
      </c>
      <c r="B53" s="34">
        <v>87</v>
      </c>
      <c r="C53" s="34">
        <f t="shared" si="9"/>
        <v>26100</v>
      </c>
      <c r="E53" s="2" t="s">
        <v>19</v>
      </c>
      <c r="F53" s="37">
        <v>0</v>
      </c>
      <c r="G53" s="6">
        <f t="shared" si="10"/>
        <v>0</v>
      </c>
    </row>
    <row r="54" spans="1:7" ht="27.75" customHeight="1" x14ac:dyDescent="0.2">
      <c r="A54" s="2" t="s">
        <v>87</v>
      </c>
      <c r="B54" s="34">
        <v>75</v>
      </c>
      <c r="C54" s="34">
        <f t="shared" si="9"/>
        <v>22500</v>
      </c>
      <c r="E54" s="2" t="s">
        <v>88</v>
      </c>
      <c r="F54" s="36">
        <v>100</v>
      </c>
      <c r="G54" s="6">
        <f t="shared" si="10"/>
        <v>30000</v>
      </c>
    </row>
    <row r="55" spans="1:7" x14ac:dyDescent="0.2">
      <c r="A55" s="2" t="s">
        <v>76</v>
      </c>
      <c r="B55" s="34">
        <v>40</v>
      </c>
      <c r="C55" s="34">
        <f t="shared" si="9"/>
        <v>12000</v>
      </c>
      <c r="E55" s="2" t="s">
        <v>76</v>
      </c>
      <c r="F55" s="6">
        <v>75</v>
      </c>
      <c r="G55" s="6">
        <f t="shared" si="10"/>
        <v>22500</v>
      </c>
    </row>
    <row r="56" spans="1:7" x14ac:dyDescent="0.2">
      <c r="A56" s="2" t="s">
        <v>77</v>
      </c>
      <c r="B56" s="34">
        <v>40</v>
      </c>
      <c r="C56" s="34">
        <f t="shared" si="9"/>
        <v>12000</v>
      </c>
      <c r="E56" s="2" t="s">
        <v>77</v>
      </c>
      <c r="F56" s="6">
        <v>40</v>
      </c>
      <c r="G56" s="6">
        <f t="shared" si="10"/>
        <v>12000</v>
      </c>
    </row>
    <row r="57" spans="1:7" x14ac:dyDescent="0.2">
      <c r="A57" s="2" t="s">
        <v>78</v>
      </c>
      <c r="B57" s="34">
        <v>1335</v>
      </c>
      <c r="C57" s="34">
        <f t="shared" si="9"/>
        <v>400500</v>
      </c>
      <c r="D57" s="4"/>
      <c r="E57" s="2" t="s">
        <v>78</v>
      </c>
      <c r="F57" s="6">
        <v>3390</v>
      </c>
      <c r="G57" s="6">
        <f t="shared" si="10"/>
        <v>1017000</v>
      </c>
    </row>
    <row r="58" spans="1:7" ht="25.5" x14ac:dyDescent="0.2">
      <c r="A58" s="2" t="s">
        <v>85</v>
      </c>
      <c r="B58" s="6">
        <v>100</v>
      </c>
      <c r="C58" s="2">
        <f t="shared" si="9"/>
        <v>30000</v>
      </c>
      <c r="E58" s="2" t="s">
        <v>85</v>
      </c>
      <c r="F58" s="2">
        <v>100</v>
      </c>
      <c r="G58" s="6">
        <f t="shared" si="10"/>
        <v>30000</v>
      </c>
    </row>
    <row r="59" spans="1:7" x14ac:dyDescent="0.2">
      <c r="A59" s="2" t="s">
        <v>86</v>
      </c>
      <c r="B59" s="6">
        <v>100</v>
      </c>
      <c r="C59" s="2">
        <f t="shared" si="9"/>
        <v>30000</v>
      </c>
      <c r="E59" s="2" t="s">
        <v>86</v>
      </c>
      <c r="F59" s="2">
        <v>100</v>
      </c>
      <c r="G59" s="6">
        <f t="shared" si="10"/>
        <v>30000</v>
      </c>
    </row>
  </sheetData>
  <mergeCells count="2">
    <mergeCell ref="D1:E1"/>
    <mergeCell ref="A1:B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4"/>
  <sheetViews>
    <sheetView topLeftCell="A10" zoomScale="85" zoomScaleNormal="85" workbookViewId="0">
      <selection activeCell="E20" sqref="E20"/>
    </sheetView>
  </sheetViews>
  <sheetFormatPr defaultRowHeight="12.75" x14ac:dyDescent="0.2"/>
  <cols>
    <col min="1" max="1" width="10" customWidth="1"/>
    <col min="2" max="2" width="28.140625" customWidth="1"/>
    <col min="3" max="3" width="18.42578125" customWidth="1"/>
    <col min="4" max="4" width="13.85546875" customWidth="1"/>
    <col min="5" max="5" width="19.140625" customWidth="1"/>
    <col min="6" max="6" width="17" customWidth="1"/>
    <col min="7" max="7" width="11.7109375" bestFit="1" customWidth="1"/>
    <col min="8" max="8" width="11.5703125" customWidth="1"/>
    <col min="9" max="9" width="13.7109375" customWidth="1"/>
    <col min="10" max="16" width="11.5703125" bestFit="1" customWidth="1"/>
    <col min="17" max="32" width="11.7109375" bestFit="1" customWidth="1"/>
  </cols>
  <sheetData>
    <row r="1" spans="1:32" s="2" customFormat="1" x14ac:dyDescent="0.2">
      <c r="C1" s="17">
        <v>1</v>
      </c>
      <c r="D1" s="18">
        <v>2</v>
      </c>
      <c r="E1" s="17">
        <v>3</v>
      </c>
      <c r="F1" s="17">
        <v>4</v>
      </c>
      <c r="G1" s="17">
        <v>5</v>
      </c>
      <c r="H1" s="17">
        <v>6</v>
      </c>
      <c r="I1" s="17">
        <v>7</v>
      </c>
      <c r="J1" s="17">
        <v>8</v>
      </c>
      <c r="K1" s="17">
        <v>9</v>
      </c>
      <c r="L1" s="17">
        <v>10</v>
      </c>
      <c r="M1" s="17">
        <v>11</v>
      </c>
      <c r="N1" s="17">
        <v>12</v>
      </c>
      <c r="O1" s="17">
        <v>13</v>
      </c>
      <c r="P1" s="17">
        <v>14</v>
      </c>
      <c r="Q1" s="17">
        <v>15</v>
      </c>
      <c r="R1" s="17">
        <v>16</v>
      </c>
      <c r="S1" s="17">
        <v>17</v>
      </c>
      <c r="T1" s="17">
        <v>18</v>
      </c>
      <c r="U1" s="17">
        <v>19</v>
      </c>
      <c r="V1" s="17">
        <v>20</v>
      </c>
      <c r="W1" s="17">
        <v>21</v>
      </c>
      <c r="X1" s="17">
        <v>22</v>
      </c>
      <c r="Y1" s="17">
        <v>23</v>
      </c>
      <c r="Z1" s="17">
        <v>24</v>
      </c>
      <c r="AA1" s="17">
        <v>25</v>
      </c>
      <c r="AB1" s="17">
        <v>26</v>
      </c>
      <c r="AC1" s="17">
        <v>27</v>
      </c>
      <c r="AD1" s="17">
        <v>28</v>
      </c>
      <c r="AE1" s="17">
        <v>29</v>
      </c>
      <c r="AF1" s="17">
        <v>30</v>
      </c>
    </row>
    <row r="2" spans="1:32" s="2" customFormat="1" x14ac:dyDescent="0.2">
      <c r="B2" s="2" t="s">
        <v>39</v>
      </c>
      <c r="D2" s="15">
        <f>D16</f>
        <v>69436.769494625914</v>
      </c>
      <c r="E2" s="15">
        <f t="shared" ref="E2:AF2" si="0">E16</f>
        <v>71687.715988767493</v>
      </c>
      <c r="F2" s="15">
        <f t="shared" si="0"/>
        <v>74008.832087067727</v>
      </c>
      <c r="G2" s="15">
        <f t="shared" si="0"/>
        <v>76402.26496695535</v>
      </c>
      <c r="H2" s="15">
        <f t="shared" si="0"/>
        <v>78870.226901944683</v>
      </c>
      <c r="I2" s="15">
        <f t="shared" si="0"/>
        <v>81414.997225718311</v>
      </c>
      <c r="J2" s="15">
        <f t="shared" si="0"/>
        <v>84038.924355319643</v>
      </c>
      <c r="K2" s="15">
        <f t="shared" si="0"/>
        <v>86744.427875232563</v>
      </c>
      <c r="L2" s="15">
        <f t="shared" si="0"/>
        <v>89534.00068417727</v>
      </c>
      <c r="M2" s="15">
        <f t="shared" si="0"/>
        <v>92410.211206508306</v>
      </c>
      <c r="N2" s="15">
        <f t="shared" si="0"/>
        <v>95375.705670154493</v>
      </c>
      <c r="O2" s="15">
        <f t="shared" si="0"/>
        <v>98433.210453102321</v>
      </c>
      <c r="P2" s="15">
        <f t="shared" si="0"/>
        <v>101585.5345004814</v>
      </c>
      <c r="Q2" s="15">
        <f t="shared" si="0"/>
        <v>104835.57181437372</v>
      </c>
      <c r="R2" s="15">
        <f t="shared" si="0"/>
        <v>108186.30401853283</v>
      </c>
      <c r="S2" s="15">
        <f t="shared" si="0"/>
        <v>111640.80300026279</v>
      </c>
      <c r="T2" s="15">
        <f t="shared" si="0"/>
        <v>115202.23363177635</v>
      </c>
      <c r="U2" s="15">
        <f t="shared" si="0"/>
        <v>118873.85657342045</v>
      </c>
      <c r="V2" s="15">
        <f t="shared" si="0"/>
        <v>122659.03116122789</v>
      </c>
      <c r="W2" s="15">
        <f t="shared" si="0"/>
        <v>126561.21838133082</v>
      </c>
      <c r="X2" s="15">
        <f t="shared" si="0"/>
        <v>130583.98393384401</v>
      </c>
      <c r="Y2" s="15">
        <f t="shared" si="0"/>
        <v>134731.00138890749</v>
      </c>
      <c r="Z2" s="15">
        <f t="shared" si="0"/>
        <v>139006.05543765659</v>
      </c>
      <c r="AA2" s="15">
        <f t="shared" si="0"/>
        <v>143413.04524097193</v>
      </c>
      <c r="AB2" s="15">
        <f t="shared" si="0"/>
        <v>147955.98787894688</v>
      </c>
      <c r="AC2" s="15">
        <f t="shared" si="0"/>
        <v>152639.02190409889</v>
      </c>
      <c r="AD2" s="15">
        <f t="shared" si="0"/>
        <v>157466.41100144046</v>
      </c>
      <c r="AE2" s="15">
        <f t="shared" si="0"/>
        <v>162442.5477586207</v>
      </c>
      <c r="AF2" s="15">
        <f t="shared" si="0"/>
        <v>167571.95754944492</v>
      </c>
    </row>
    <row r="3" spans="1:32" s="2" customFormat="1" x14ac:dyDescent="0.2">
      <c r="B3" s="2" t="s">
        <v>40</v>
      </c>
      <c r="D3" s="15">
        <f>D39</f>
        <v>31440.055532665589</v>
      </c>
      <c r="E3" s="15">
        <f t="shared" ref="E3:AF3" si="1">E39</f>
        <v>32658.021263728697</v>
      </c>
      <c r="F3" s="15">
        <f t="shared" si="1"/>
        <v>33917.011985542318</v>
      </c>
      <c r="G3" s="15">
        <f t="shared" si="1"/>
        <v>35218.333029268077</v>
      </c>
      <c r="H3" s="15">
        <f t="shared" si="1"/>
        <v>36563.330150547175</v>
      </c>
      <c r="I3" s="15">
        <f t="shared" si="1"/>
        <v>37953.390764119467</v>
      </c>
      <c r="J3" s="15">
        <f t="shared" si="1"/>
        <v>39389.945215867512</v>
      </c>
      <c r="K3" s="15">
        <f t="shared" si="1"/>
        <v>40874.46809341578</v>
      </c>
      <c r="L3" s="15">
        <f t="shared" si="1"/>
        <v>42408.479576448299</v>
      </c>
      <c r="M3" s="15">
        <f t="shared" si="1"/>
        <v>43993.546827943785</v>
      </c>
      <c r="N3" s="15">
        <f t="shared" si="1"/>
        <v>45631.285427563096</v>
      </c>
      <c r="O3" s="15">
        <f t="shared" si="1"/>
        <v>47323.360848460958</v>
      </c>
      <c r="P3" s="15">
        <f t="shared" si="1"/>
        <v>49071.489978832375</v>
      </c>
      <c r="Q3" s="15">
        <f t="shared" si="1"/>
        <v>50877.442689543852</v>
      </c>
      <c r="R3" s="15">
        <f t="shared" si="1"/>
        <v>52743.043449239092</v>
      </c>
      <c r="S3" s="15">
        <f t="shared" si="1"/>
        <v>54670.172988352417</v>
      </c>
      <c r="T3" s="15">
        <f t="shared" si="1"/>
        <v>56660.770013504545</v>
      </c>
      <c r="U3" s="15">
        <f t="shared" si="1"/>
        <v>58716.832973801262</v>
      </c>
      <c r="V3" s="15">
        <f t="shared" si="1"/>
        <v>60840.421880599992</v>
      </c>
      <c r="W3" s="15">
        <f t="shared" si="1"/>
        <v>63033.660182356994</v>
      </c>
      <c r="X3" s="15">
        <f t="shared" si="1"/>
        <v>65298.736696217165</v>
      </c>
      <c r="Y3" s="15">
        <f t="shared" si="1"/>
        <v>67637.907598056758</v>
      </c>
      <c r="Z3" s="15">
        <f t="shared" si="1"/>
        <v>70053.498472742416</v>
      </c>
      <c r="AA3" s="15">
        <f t="shared" si="1"/>
        <v>72547.906426421876</v>
      </c>
      <c r="AB3" s="15">
        <f t="shared" si="1"/>
        <v>75123.60226271725</v>
      </c>
      <c r="AC3" s="15">
        <f t="shared" si="1"/>
        <v>77783.132724747411</v>
      </c>
      <c r="AD3" s="15">
        <f t="shared" si="1"/>
        <v>80529.12280496399</v>
      </c>
      <c r="AE3" s="15">
        <f t="shared" si="1"/>
        <v>83364.278124845659</v>
      </c>
      <c r="AF3" s="15">
        <f t="shared" si="1"/>
        <v>86291.387386556904</v>
      </c>
    </row>
    <row r="4" spans="1:32" s="2" customFormat="1" x14ac:dyDescent="0.2">
      <c r="B4" s="2" t="s">
        <v>41</v>
      </c>
    </row>
    <row r="5" spans="1:32" s="2" customFormat="1" x14ac:dyDescent="0.2">
      <c r="B5" s="2" t="s">
        <v>42</v>
      </c>
      <c r="D5" s="15">
        <f>D17</f>
        <v>98148.889333239626</v>
      </c>
      <c r="E5" s="15">
        <f t="shared" ref="E5:AF5" si="2">E17</f>
        <v>101330.60271012195</v>
      </c>
      <c r="F5" s="15">
        <f t="shared" si="2"/>
        <v>104611.50083830032</v>
      </c>
      <c r="G5" s="15">
        <f t="shared" si="2"/>
        <v>107994.61875355426</v>
      </c>
      <c r="H5" s="15">
        <f t="shared" si="2"/>
        <v>111483.08350499497</v>
      </c>
      <c r="I5" s="15">
        <f t="shared" si="2"/>
        <v>115080.11693129656</v>
      </c>
      <c r="J5" s="15">
        <f t="shared" si="2"/>
        <v>118789.03852047937</v>
      </c>
      <c r="K5" s="15">
        <f t="shared" si="2"/>
        <v>122613.26835575669</v>
      </c>
      <c r="L5" s="15">
        <f t="shared" si="2"/>
        <v>126556.33015003156</v>
      </c>
      <c r="M5" s="15">
        <f t="shared" si="2"/>
        <v>130621.85437170803</v>
      </c>
      <c r="N5" s="15">
        <f t="shared" si="2"/>
        <v>134813.58146456006</v>
      </c>
      <c r="O5" s="15">
        <f t="shared" si="2"/>
        <v>139135.36516448611</v>
      </c>
      <c r="P5" s="15">
        <f t="shared" si="2"/>
        <v>143591.17591606008</v>
      </c>
      <c r="Q5" s="15">
        <f t="shared" si="2"/>
        <v>148185.10439187728</v>
      </c>
      <c r="R5" s="15">
        <f t="shared" si="2"/>
        <v>152921.36511778546</v>
      </c>
      <c r="S5" s="15">
        <f t="shared" si="2"/>
        <v>157804.30020718137</v>
      </c>
      <c r="T5" s="15">
        <f t="shared" si="2"/>
        <v>162838.38320765112</v>
      </c>
      <c r="U5" s="15">
        <f t="shared" si="2"/>
        <v>168028.22306333017</v>
      </c>
      <c r="V5" s="15">
        <f t="shared" si="2"/>
        <v>173378.56819645822</v>
      </c>
      <c r="W5" s="15">
        <f t="shared" si="2"/>
        <v>178894.31071171313</v>
      </c>
      <c r="X5" s="15">
        <f t="shared" si="2"/>
        <v>184580.490727011</v>
      </c>
      <c r="Y5" s="15">
        <f t="shared" si="2"/>
        <v>190442.30083457282</v>
      </c>
      <c r="Z5" s="15">
        <f t="shared" si="2"/>
        <v>196485.09069617157</v>
      </c>
      <c r="AA5" s="15">
        <f t="shared" si="2"/>
        <v>202714.37177659088</v>
      </c>
      <c r="AB5" s="15">
        <f t="shared" si="2"/>
        <v>209135.82221944834</v>
      </c>
      <c r="AC5" s="15">
        <f t="shared" si="2"/>
        <v>215755.29186966034</v>
      </c>
      <c r="AD5" s="15">
        <f t="shared" si="2"/>
        <v>222578.80744695308</v>
      </c>
      <c r="AE5" s="15">
        <f t="shared" si="2"/>
        <v>229612.57787495878</v>
      </c>
      <c r="AF5" s="15">
        <f t="shared" si="2"/>
        <v>236862.99977057142</v>
      </c>
    </row>
    <row r="6" spans="1:32" s="2" customFormat="1" x14ac:dyDescent="0.2">
      <c r="B6" s="2" t="s">
        <v>43</v>
      </c>
      <c r="D6" s="15">
        <f>D40</f>
        <v>55209.214464839373</v>
      </c>
      <c r="E6" s="15">
        <f t="shared" ref="E6:AF6" si="3">E40</f>
        <v>57347.980765274937</v>
      </c>
      <c r="F6" s="15">
        <f t="shared" si="3"/>
        <v>59558.787571822519</v>
      </c>
      <c r="G6" s="15">
        <f t="shared" si="3"/>
        <v>61843.927065803968</v>
      </c>
      <c r="H6" s="15">
        <f t="shared" si="3"/>
        <v>64205.762414540506</v>
      </c>
      <c r="I6" s="15">
        <f t="shared" si="3"/>
        <v>66646.729939362573</v>
      </c>
      <c r="J6" s="15">
        <f t="shared" si="3"/>
        <v>69169.341349338458</v>
      </c>
      <c r="K6" s="15">
        <f t="shared" si="3"/>
        <v>71776.186042706395</v>
      </c>
      <c r="L6" s="15">
        <f t="shared" si="3"/>
        <v>74469.933478052859</v>
      </c>
      <c r="M6" s="15">
        <f t="shared" si="3"/>
        <v>77253.335617342542</v>
      </c>
      <c r="N6" s="15">
        <f t="shared" si="3"/>
        <v>80129.229442968441</v>
      </c>
      <c r="O6" s="15">
        <f t="shared" si="3"/>
        <v>83100.53955105567</v>
      </c>
      <c r="P6" s="15">
        <f t="shared" si="3"/>
        <v>86170.280823320092</v>
      </c>
      <c r="Q6" s="15">
        <f t="shared" si="3"/>
        <v>89341.561179852419</v>
      </c>
      <c r="R6" s="15">
        <f t="shared" si="3"/>
        <v>92617.584415268429</v>
      </c>
      <c r="S6" s="15">
        <f t="shared" si="3"/>
        <v>96001.65312074167</v>
      </c>
      <c r="T6" s="15">
        <f t="shared" si="3"/>
        <v>99497.17169450855</v>
      </c>
      <c r="U6" s="15">
        <f t="shared" si="3"/>
        <v>103107.64944351558</v>
      </c>
      <c r="V6" s="15">
        <f t="shared" si="3"/>
        <v>106836.70377895696</v>
      </c>
      <c r="W6" s="15">
        <f t="shared" si="3"/>
        <v>110688.06350853492</v>
      </c>
      <c r="X6" s="15">
        <f t="shared" si="3"/>
        <v>114665.57222836047</v>
      </c>
      <c r="Y6" s="15">
        <f t="shared" si="3"/>
        <v>118773.19181749878</v>
      </c>
      <c r="Z6" s="15">
        <f t="shared" si="3"/>
        <v>123015.0060382551</v>
      </c>
      <c r="AA6" s="15">
        <f t="shared" si="3"/>
        <v>127395.22424538924</v>
      </c>
      <c r="AB6" s="15">
        <f t="shared" si="3"/>
        <v>131918.18520754404</v>
      </c>
      <c r="AC6" s="15">
        <f t="shared" si="3"/>
        <v>136588.36104427063</v>
      </c>
      <c r="AD6" s="15">
        <f t="shared" si="3"/>
        <v>141410.36128213551</v>
      </c>
      <c r="AE6" s="15">
        <f t="shared" si="3"/>
        <v>146388.93703349985</v>
      </c>
      <c r="AF6" s="15">
        <f t="shared" si="3"/>
        <v>151528.98530166943</v>
      </c>
    </row>
    <row r="7" spans="1:32" s="2" customFormat="1" x14ac:dyDescent="0.2">
      <c r="B7" s="2" t="s">
        <v>44</v>
      </c>
      <c r="C7" s="15"/>
    </row>
    <row r="8" spans="1:32" s="2" customFormat="1" x14ac:dyDescent="0.2"/>
    <row r="9" spans="1:32" s="2" customFormat="1" x14ac:dyDescent="0.2"/>
    <row r="10" spans="1:32" ht="25.5" x14ac:dyDescent="0.2">
      <c r="A10" t="s">
        <v>24</v>
      </c>
    </row>
    <row r="12" spans="1:32" ht="63.75" x14ac:dyDescent="0.2">
      <c r="B12" s="17" t="s">
        <v>25</v>
      </c>
      <c r="C12" s="17">
        <v>1</v>
      </c>
      <c r="D12" s="18">
        <v>2</v>
      </c>
      <c r="E12" s="17">
        <v>3</v>
      </c>
      <c r="F12" s="17">
        <v>4</v>
      </c>
      <c r="G12" s="17">
        <v>5</v>
      </c>
      <c r="H12" s="17">
        <v>6</v>
      </c>
      <c r="I12" s="17">
        <v>7</v>
      </c>
      <c r="J12" s="17">
        <v>8</v>
      </c>
      <c r="K12" s="17">
        <v>9</v>
      </c>
      <c r="L12" s="17">
        <v>10</v>
      </c>
      <c r="M12" s="17">
        <v>11</v>
      </c>
      <c r="N12" s="17">
        <v>12</v>
      </c>
      <c r="O12" s="17">
        <v>13</v>
      </c>
      <c r="P12" s="17">
        <v>14</v>
      </c>
      <c r="Q12" s="17">
        <v>15</v>
      </c>
      <c r="R12" s="17">
        <v>16</v>
      </c>
      <c r="S12" s="17">
        <v>17</v>
      </c>
      <c r="T12" s="17">
        <v>18</v>
      </c>
      <c r="U12" s="17">
        <v>19</v>
      </c>
      <c r="V12" s="17">
        <v>20</v>
      </c>
      <c r="W12" s="17">
        <v>21</v>
      </c>
      <c r="X12" s="17">
        <v>22</v>
      </c>
      <c r="Y12" s="17">
        <v>23</v>
      </c>
      <c r="Z12" s="17">
        <v>24</v>
      </c>
      <c r="AA12" s="17">
        <v>25</v>
      </c>
      <c r="AB12" s="17">
        <v>26</v>
      </c>
      <c r="AC12" s="17">
        <v>27</v>
      </c>
      <c r="AD12" s="17">
        <v>28</v>
      </c>
      <c r="AE12" s="17">
        <v>29</v>
      </c>
      <c r="AF12" s="17">
        <v>30</v>
      </c>
    </row>
    <row r="13" spans="1:32" ht="25.5" x14ac:dyDescent="0.2">
      <c r="B13" s="17" t="s">
        <v>26</v>
      </c>
      <c r="C13" s="17">
        <f>C21</f>
        <v>-64000</v>
      </c>
      <c r="D13" s="18">
        <f>D21</f>
        <v>5675.96</v>
      </c>
      <c r="E13" s="17">
        <f t="shared" ref="E13:AF13" si="4">E21</f>
        <v>5859.9588000000012</v>
      </c>
      <c r="F13" s="17">
        <f t="shared" si="4"/>
        <v>6049.693463999999</v>
      </c>
      <c r="G13" s="17">
        <f t="shared" si="4"/>
        <v>6245.339508420001</v>
      </c>
      <c r="H13" s="17">
        <f t="shared" si="4"/>
        <v>6447.0777708201003</v>
      </c>
      <c r="I13" s="17">
        <f t="shared" si="4"/>
        <v>6655.0945704502155</v>
      </c>
      <c r="J13" s="17">
        <f t="shared" si="4"/>
        <v>6869.5818736316332</v>
      </c>
      <c r="K13" s="17">
        <f t="shared" si="4"/>
        <v>7090.7374641156266</v>
      </c>
      <c r="L13" s="17">
        <f t="shared" si="4"/>
        <v>7318.7651185686937</v>
      </c>
      <c r="M13" s="17">
        <f t="shared" si="4"/>
        <v>7553.8747873385464</v>
      </c>
      <c r="N13" s="17">
        <f t="shared" si="4"/>
        <v>7796.2827806594323</v>
      </c>
      <c r="O13" s="17">
        <f t="shared" si="4"/>
        <v>8046.2119604603968</v>
      </c>
      <c r="P13" s="17">
        <f t="shared" si="4"/>
        <v>8303.8919379447543</v>
      </c>
      <c r="Q13" s="17">
        <f t="shared" si="4"/>
        <v>8569.5592771142128</v>
      </c>
      <c r="R13" s="17">
        <f t="shared" si="4"/>
        <v>8843.4577044163489</v>
      </c>
      <c r="S13" s="17">
        <f t="shared" si="4"/>
        <v>9125.8383246993471</v>
      </c>
      <c r="T13" s="17">
        <f t="shared" si="4"/>
        <v>9416.9598436635915</v>
      </c>
      <c r="U13" s="17">
        <f t="shared" si="4"/>
        <v>9717.0887970053391</v>
      </c>
      <c r="V13" s="17">
        <f t="shared" si="4"/>
        <v>10026.499786453434</v>
      </c>
      <c r="W13" s="17">
        <f t="shared" si="4"/>
        <v>10345.475722906378</v>
      </c>
      <c r="X13" s="17">
        <f t="shared" si="4"/>
        <v>10674.308076882897</v>
      </c>
      <c r="Y13" s="17">
        <f t="shared" si="4"/>
        <v>11013.297136505895</v>
      </c>
      <c r="Z13" s="17">
        <f t="shared" si="4"/>
        <v>11362.752273246033</v>
      </c>
      <c r="AA13" s="17">
        <f t="shared" si="4"/>
        <v>11722.992215658123</v>
      </c>
      <c r="AB13" s="17">
        <f t="shared" si="4"/>
        <v>12094.345331350465</v>
      </c>
      <c r="AC13" s="17">
        <f t="shared" si="4"/>
        <v>12477.149917434486</v>
      </c>
      <c r="AD13" s="17">
        <f t="shared" si="4"/>
        <v>12871.754499709406</v>
      </c>
      <c r="AE13" s="17">
        <f t="shared" si="4"/>
        <v>13278.518140844393</v>
      </c>
      <c r="AF13" s="17">
        <f t="shared" si="4"/>
        <v>13697.81075782854</v>
      </c>
    </row>
    <row r="14" spans="1:32" x14ac:dyDescent="0.2">
      <c r="B14" s="17"/>
      <c r="C14" s="17"/>
      <c r="D14" s="18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32" ht="64.5" customHeight="1" x14ac:dyDescent="0.2">
      <c r="B15" s="17" t="s">
        <v>27</v>
      </c>
      <c r="C15" s="19">
        <v>0.08</v>
      </c>
      <c r="D15" s="18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32" ht="13.5" thickBot="1" x14ac:dyDescent="0.25">
      <c r="B16" s="20" t="s">
        <v>22</v>
      </c>
      <c r="C16" s="20"/>
      <c r="D16" s="21">
        <f>PV($C$15,50,-1*D13)</f>
        <v>69436.769494625914</v>
      </c>
      <c r="E16" s="26">
        <f t="shared" ref="E16:AF16" si="5">PV($C$15,50,-1*E13)</f>
        <v>71687.715988767493</v>
      </c>
      <c r="F16" s="26">
        <f t="shared" si="5"/>
        <v>74008.832087067727</v>
      </c>
      <c r="G16" s="26">
        <f t="shared" si="5"/>
        <v>76402.26496695535</v>
      </c>
      <c r="H16" s="26">
        <f t="shared" si="5"/>
        <v>78870.226901944683</v>
      </c>
      <c r="I16" s="26">
        <f t="shared" si="5"/>
        <v>81414.997225718311</v>
      </c>
      <c r="J16" s="26">
        <f t="shared" si="5"/>
        <v>84038.924355319643</v>
      </c>
      <c r="K16" s="26">
        <f t="shared" si="5"/>
        <v>86744.427875232563</v>
      </c>
      <c r="L16" s="26">
        <f t="shared" si="5"/>
        <v>89534.00068417727</v>
      </c>
      <c r="M16" s="26">
        <f t="shared" si="5"/>
        <v>92410.211206508306</v>
      </c>
      <c r="N16" s="26">
        <f t="shared" si="5"/>
        <v>95375.705670154493</v>
      </c>
      <c r="O16" s="26">
        <f t="shared" si="5"/>
        <v>98433.210453102321</v>
      </c>
      <c r="P16" s="26">
        <f t="shared" si="5"/>
        <v>101585.5345004814</v>
      </c>
      <c r="Q16" s="26">
        <f t="shared" si="5"/>
        <v>104835.57181437372</v>
      </c>
      <c r="R16" s="26">
        <f t="shared" si="5"/>
        <v>108186.30401853283</v>
      </c>
      <c r="S16" s="26">
        <f t="shared" si="5"/>
        <v>111640.80300026279</v>
      </c>
      <c r="T16" s="26">
        <f t="shared" si="5"/>
        <v>115202.23363177635</v>
      </c>
      <c r="U16" s="26">
        <f t="shared" si="5"/>
        <v>118873.85657342045</v>
      </c>
      <c r="V16" s="26">
        <f t="shared" si="5"/>
        <v>122659.03116122789</v>
      </c>
      <c r="W16" s="26">
        <f t="shared" si="5"/>
        <v>126561.21838133082</v>
      </c>
      <c r="X16" s="26">
        <f t="shared" si="5"/>
        <v>130583.98393384401</v>
      </c>
      <c r="Y16" s="26">
        <f t="shared" si="5"/>
        <v>134731.00138890749</v>
      </c>
      <c r="Z16" s="26">
        <f t="shared" si="5"/>
        <v>139006.05543765659</v>
      </c>
      <c r="AA16" s="26">
        <f t="shared" si="5"/>
        <v>143413.04524097193</v>
      </c>
      <c r="AB16" s="26">
        <f t="shared" si="5"/>
        <v>147955.98787894688</v>
      </c>
      <c r="AC16" s="26">
        <f t="shared" si="5"/>
        <v>152639.02190409889</v>
      </c>
      <c r="AD16" s="26">
        <f t="shared" si="5"/>
        <v>157466.41100144046</v>
      </c>
      <c r="AE16" s="26">
        <f t="shared" si="5"/>
        <v>162442.5477586207</v>
      </c>
      <c r="AF16" s="26">
        <f t="shared" si="5"/>
        <v>167571.95754944492</v>
      </c>
    </row>
    <row r="17" spans="1:32" s="2" customFormat="1" ht="39" thickBot="1" x14ac:dyDescent="0.25">
      <c r="B17" s="22" t="s">
        <v>23</v>
      </c>
      <c r="C17" s="23"/>
      <c r="D17" s="24">
        <f>PV(4%,30,-1*D13)</f>
        <v>98148.889333239626</v>
      </c>
      <c r="E17" s="24">
        <f t="shared" ref="E17:AF17" si="6">PV(4%,30,-1*E13)</f>
        <v>101330.60271012195</v>
      </c>
      <c r="F17" s="24">
        <f t="shared" si="6"/>
        <v>104611.50083830032</v>
      </c>
      <c r="G17" s="24">
        <f t="shared" si="6"/>
        <v>107994.61875355426</v>
      </c>
      <c r="H17" s="24">
        <f t="shared" si="6"/>
        <v>111483.08350499497</v>
      </c>
      <c r="I17" s="24">
        <f t="shared" si="6"/>
        <v>115080.11693129656</v>
      </c>
      <c r="J17" s="24">
        <f t="shared" si="6"/>
        <v>118789.03852047937</v>
      </c>
      <c r="K17" s="24">
        <f t="shared" si="6"/>
        <v>122613.26835575669</v>
      </c>
      <c r="L17" s="24">
        <f t="shared" si="6"/>
        <v>126556.33015003156</v>
      </c>
      <c r="M17" s="24">
        <f t="shared" si="6"/>
        <v>130621.85437170803</v>
      </c>
      <c r="N17" s="24">
        <f t="shared" si="6"/>
        <v>134813.58146456006</v>
      </c>
      <c r="O17" s="24">
        <f t="shared" si="6"/>
        <v>139135.36516448611</v>
      </c>
      <c r="P17" s="24">
        <f t="shared" si="6"/>
        <v>143591.17591606008</v>
      </c>
      <c r="Q17" s="24">
        <f t="shared" si="6"/>
        <v>148185.10439187728</v>
      </c>
      <c r="R17" s="24">
        <f t="shared" si="6"/>
        <v>152921.36511778546</v>
      </c>
      <c r="S17" s="24">
        <f t="shared" si="6"/>
        <v>157804.30020718137</v>
      </c>
      <c r="T17" s="24">
        <f t="shared" si="6"/>
        <v>162838.38320765112</v>
      </c>
      <c r="U17" s="24">
        <f t="shared" si="6"/>
        <v>168028.22306333017</v>
      </c>
      <c r="V17" s="24">
        <f t="shared" si="6"/>
        <v>173378.56819645822</v>
      </c>
      <c r="W17" s="24">
        <f t="shared" si="6"/>
        <v>178894.31071171313</v>
      </c>
      <c r="X17" s="24">
        <f t="shared" si="6"/>
        <v>184580.490727011</v>
      </c>
      <c r="Y17" s="24">
        <f t="shared" si="6"/>
        <v>190442.30083457282</v>
      </c>
      <c r="Z17" s="24">
        <f t="shared" si="6"/>
        <v>196485.09069617157</v>
      </c>
      <c r="AA17" s="24">
        <f t="shared" si="6"/>
        <v>202714.37177659088</v>
      </c>
      <c r="AB17" s="24">
        <f t="shared" si="6"/>
        <v>209135.82221944834</v>
      </c>
      <c r="AC17" s="24">
        <f t="shared" si="6"/>
        <v>215755.29186966034</v>
      </c>
      <c r="AD17" s="24">
        <f t="shared" si="6"/>
        <v>222578.80744695308</v>
      </c>
      <c r="AE17" s="24">
        <f t="shared" si="6"/>
        <v>229612.57787495878</v>
      </c>
      <c r="AF17" s="24">
        <f t="shared" si="6"/>
        <v>236862.99977057142</v>
      </c>
    </row>
    <row r="18" spans="1:32" s="2" customFormat="1" x14ac:dyDescent="0.2"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</row>
    <row r="19" spans="1:32" s="2" customFormat="1" x14ac:dyDescent="0.2"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</row>
    <row r="20" spans="1:32" ht="25.5" x14ac:dyDescent="0.2">
      <c r="A20" t="s">
        <v>31</v>
      </c>
      <c r="E20" s="16"/>
    </row>
    <row r="21" spans="1:32" x14ac:dyDescent="0.2">
      <c r="B21" t="s">
        <v>11</v>
      </c>
      <c r="C21" s="2">
        <f>C22+C23-SUM(C24:C31)</f>
        <v>-64000</v>
      </c>
      <c r="D21">
        <f>D22+D23-SUM(D24:D31)</f>
        <v>5675.96</v>
      </c>
      <c r="E21" s="2">
        <f t="shared" ref="E21:S21" si="7">E22+E23-SUM(E24:E31)</f>
        <v>5859.9588000000012</v>
      </c>
      <c r="F21" s="2">
        <f t="shared" si="7"/>
        <v>6049.693463999999</v>
      </c>
      <c r="G21" s="2">
        <f t="shared" si="7"/>
        <v>6245.339508420001</v>
      </c>
      <c r="H21" s="2">
        <f t="shared" si="7"/>
        <v>6447.0777708201003</v>
      </c>
      <c r="I21" s="2">
        <f t="shared" si="7"/>
        <v>6655.0945704502155</v>
      </c>
      <c r="J21" s="2">
        <f t="shared" si="7"/>
        <v>6869.5818736316332</v>
      </c>
      <c r="K21" s="2">
        <f t="shared" si="7"/>
        <v>7090.7374641156266</v>
      </c>
      <c r="L21" s="2">
        <f t="shared" si="7"/>
        <v>7318.7651185686937</v>
      </c>
      <c r="M21" s="2">
        <f t="shared" si="7"/>
        <v>7553.8747873385464</v>
      </c>
      <c r="N21" s="2">
        <f t="shared" si="7"/>
        <v>7796.2827806594323</v>
      </c>
      <c r="O21" s="2">
        <f t="shared" si="7"/>
        <v>8046.2119604603968</v>
      </c>
      <c r="P21" s="2">
        <f t="shared" si="7"/>
        <v>8303.8919379447543</v>
      </c>
      <c r="Q21" s="2">
        <f t="shared" si="7"/>
        <v>8569.5592771142128</v>
      </c>
      <c r="R21" s="2">
        <f t="shared" si="7"/>
        <v>8843.4577044163489</v>
      </c>
      <c r="S21" s="2">
        <f t="shared" si="7"/>
        <v>9125.8383246993471</v>
      </c>
      <c r="T21" s="2">
        <f t="shared" ref="T21" si="8">T22+T23-SUM(T24:T31)</f>
        <v>9416.9598436635915</v>
      </c>
      <c r="U21" s="2">
        <f t="shared" ref="U21" si="9">U22+U23-SUM(U24:U31)</f>
        <v>9717.0887970053391</v>
      </c>
      <c r="V21" s="2">
        <f t="shared" ref="V21" si="10">V22+V23-SUM(V24:V31)</f>
        <v>10026.499786453434</v>
      </c>
      <c r="W21" s="2">
        <f t="shared" ref="W21" si="11">W22+W23-SUM(W24:W31)</f>
        <v>10345.475722906378</v>
      </c>
      <c r="X21" s="2">
        <f t="shared" ref="X21" si="12">X22+X23-SUM(X24:X31)</f>
        <v>10674.308076882897</v>
      </c>
      <c r="Y21" s="2">
        <f t="shared" ref="Y21" si="13">Y22+Y23-SUM(Y24:Y31)</f>
        <v>11013.297136505895</v>
      </c>
      <c r="Z21" s="2">
        <f t="shared" ref="Z21" si="14">Z22+Z23-SUM(Z24:Z31)</f>
        <v>11362.752273246033</v>
      </c>
      <c r="AA21" s="2">
        <f t="shared" ref="AA21" si="15">AA22+AA23-SUM(AA24:AA31)</f>
        <v>11722.992215658123</v>
      </c>
      <c r="AB21" s="2">
        <f t="shared" ref="AB21" si="16">AB22+AB23-SUM(AB24:AB31)</f>
        <v>12094.345331350465</v>
      </c>
      <c r="AC21" s="2">
        <f t="shared" ref="AC21" si="17">AC22+AC23-SUM(AC24:AC31)</f>
        <v>12477.149917434486</v>
      </c>
      <c r="AD21" s="2">
        <f t="shared" ref="AD21" si="18">AD22+AD23-SUM(AD24:AD31)</f>
        <v>12871.754499709406</v>
      </c>
      <c r="AE21" s="2">
        <f t="shared" ref="AE21" si="19">AE22+AE23-SUM(AE24:AE31)</f>
        <v>13278.518140844393</v>
      </c>
      <c r="AF21" s="2">
        <f t="shared" ref="AF21" si="20">AF22+AF23-SUM(AF24:AF31)</f>
        <v>13697.81075782854</v>
      </c>
    </row>
    <row r="22" spans="1:32" x14ac:dyDescent="0.2">
      <c r="B22" t="s">
        <v>12</v>
      </c>
      <c r="C22">
        <v>0</v>
      </c>
      <c r="D22">
        <f>925*((1+0.03)^(D12-2))*12</f>
        <v>11100</v>
      </c>
      <c r="E22" s="2">
        <f t="shared" ref="E22:Q22" si="21">925*((1+0.03)^(E12-2))*12</f>
        <v>11433</v>
      </c>
      <c r="F22" s="2">
        <f t="shared" si="21"/>
        <v>11775.99</v>
      </c>
      <c r="G22" s="2">
        <f t="shared" si="21"/>
        <v>12129.269700000001</v>
      </c>
      <c r="H22" s="2">
        <f t="shared" si="21"/>
        <v>12493.147790999999</v>
      </c>
      <c r="I22" s="2">
        <f t="shared" si="21"/>
        <v>12867.942224729999</v>
      </c>
      <c r="J22" s="2">
        <f t="shared" si="21"/>
        <v>13253.980491471899</v>
      </c>
      <c r="K22" s="2">
        <f t="shared" si="21"/>
        <v>13651.599906216057</v>
      </c>
      <c r="L22" s="2">
        <f t="shared" si="21"/>
        <v>14061.147903402536</v>
      </c>
      <c r="M22" s="2">
        <f t="shared" si="21"/>
        <v>14482.982340504615</v>
      </c>
      <c r="N22" s="2">
        <f t="shared" si="21"/>
        <v>14917.471810719751</v>
      </c>
      <c r="O22" s="2">
        <f t="shared" si="21"/>
        <v>15364.995965041344</v>
      </c>
      <c r="P22" s="2">
        <f t="shared" si="21"/>
        <v>15825.945843992582</v>
      </c>
      <c r="Q22" s="2">
        <f t="shared" si="21"/>
        <v>16300.72421931236</v>
      </c>
      <c r="R22" s="2">
        <f t="shared" ref="R22:S22" si="22">925*((1+0.03)^(R12-2))*12</f>
        <v>16789.745945891733</v>
      </c>
      <c r="S22" s="2">
        <f t="shared" si="22"/>
        <v>17293.438324268485</v>
      </c>
      <c r="T22" s="2">
        <f t="shared" ref="T22:AF22" si="23">925*((1+0.03)^(T12-2))*12</f>
        <v>17812.241473996535</v>
      </c>
      <c r="U22" s="2">
        <f t="shared" si="23"/>
        <v>18346.608718216434</v>
      </c>
      <c r="V22" s="2">
        <f t="shared" si="23"/>
        <v>18897.006979762926</v>
      </c>
      <c r="W22" s="2">
        <f t="shared" si="23"/>
        <v>19463.917189155814</v>
      </c>
      <c r="X22" s="2">
        <f t="shared" si="23"/>
        <v>20047.834704830486</v>
      </c>
      <c r="Y22" s="2">
        <f t="shared" si="23"/>
        <v>20649.269745975398</v>
      </c>
      <c r="Z22" s="2">
        <f t="shared" si="23"/>
        <v>21268.747838354662</v>
      </c>
      <c r="AA22" s="2">
        <f t="shared" si="23"/>
        <v>21906.810273505303</v>
      </c>
      <c r="AB22" s="2">
        <f t="shared" si="23"/>
        <v>22564.01458171046</v>
      </c>
      <c r="AC22" s="2">
        <f t="shared" si="23"/>
        <v>23240.935019161774</v>
      </c>
      <c r="AD22" s="2">
        <f t="shared" si="23"/>
        <v>23938.163069736627</v>
      </c>
      <c r="AE22" s="2">
        <f t="shared" si="23"/>
        <v>24656.307961828727</v>
      </c>
      <c r="AF22" s="2">
        <f t="shared" si="23"/>
        <v>25395.997200683589</v>
      </c>
    </row>
    <row r="23" spans="1:32" x14ac:dyDescent="0.2">
      <c r="B23" t="s">
        <v>13</v>
      </c>
      <c r="C23">
        <v>0</v>
      </c>
      <c r="D23">
        <f>8*((1+0.02)^(D12-2))*12</f>
        <v>96</v>
      </c>
      <c r="E23" s="2">
        <f t="shared" ref="E23:Q23" si="24">8*((1+0.02)^(E12-2))*12</f>
        <v>97.92</v>
      </c>
      <c r="F23" s="2">
        <f t="shared" si="24"/>
        <v>99.878399999999999</v>
      </c>
      <c r="G23" s="2">
        <f t="shared" si="24"/>
        <v>101.875968</v>
      </c>
      <c r="H23" s="2">
        <f t="shared" si="24"/>
        <v>103.91348736</v>
      </c>
      <c r="I23" s="2">
        <f t="shared" si="24"/>
        <v>105.9917571072</v>
      </c>
      <c r="J23" s="2">
        <f t="shared" si="24"/>
        <v>108.111592249344</v>
      </c>
      <c r="K23" s="2">
        <f t="shared" si="24"/>
        <v>110.27382409433086</v>
      </c>
      <c r="L23" s="2">
        <f t="shared" si="24"/>
        <v>112.4793005762175</v>
      </c>
      <c r="M23" s="2">
        <f t="shared" si="24"/>
        <v>114.72888658774184</v>
      </c>
      <c r="N23" s="2">
        <f t="shared" si="24"/>
        <v>117.02346431949668</v>
      </c>
      <c r="O23" s="2">
        <f t="shared" si="24"/>
        <v>119.36393360588659</v>
      </c>
      <c r="P23" s="2">
        <f t="shared" si="24"/>
        <v>121.75121227800435</v>
      </c>
      <c r="Q23" s="2">
        <f t="shared" si="24"/>
        <v>124.18623652356442</v>
      </c>
      <c r="R23" s="2">
        <f t="shared" ref="R23:S23" si="25">8*((1+0.02)^(R12-2))*12</f>
        <v>126.66996125403573</v>
      </c>
      <c r="S23" s="2">
        <f t="shared" si="25"/>
        <v>129.20336047911641</v>
      </c>
      <c r="T23" s="2">
        <f t="shared" ref="T23:AF23" si="26">8*((1+0.02)^(T12-2))*12</f>
        <v>131.78742768869876</v>
      </c>
      <c r="U23" s="2">
        <f t="shared" si="26"/>
        <v>134.42317624247275</v>
      </c>
      <c r="V23" s="2">
        <f t="shared" si="26"/>
        <v>137.11163976732217</v>
      </c>
      <c r="W23" s="2">
        <f t="shared" si="26"/>
        <v>139.85387256266861</v>
      </c>
      <c r="X23" s="2">
        <f t="shared" si="26"/>
        <v>142.650950013922</v>
      </c>
      <c r="Y23" s="2">
        <f t="shared" si="26"/>
        <v>145.50396901420044</v>
      </c>
      <c r="Z23" s="2">
        <f t="shared" si="26"/>
        <v>148.41404839448444</v>
      </c>
      <c r="AA23" s="2">
        <f t="shared" si="26"/>
        <v>151.38232936237412</v>
      </c>
      <c r="AB23" s="2">
        <f t="shared" si="26"/>
        <v>154.40997594962161</v>
      </c>
      <c r="AC23" s="2">
        <f t="shared" si="26"/>
        <v>157.49817546861402</v>
      </c>
      <c r="AD23" s="2">
        <f t="shared" si="26"/>
        <v>160.64813897798632</v>
      </c>
      <c r="AE23" s="2">
        <f t="shared" si="26"/>
        <v>163.86110175754604</v>
      </c>
      <c r="AF23" s="2">
        <f t="shared" si="26"/>
        <v>167.13832379269698</v>
      </c>
    </row>
    <row r="24" spans="1:32" ht="29.25" customHeight="1" x14ac:dyDescent="0.2">
      <c r="B24" t="s">
        <v>16</v>
      </c>
      <c r="C24">
        <v>0</v>
      </c>
      <c r="D24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</row>
    <row r="25" spans="1:32" x14ac:dyDescent="0.2">
      <c r="B25" t="s">
        <v>14</v>
      </c>
      <c r="C25">
        <f>268.42*0</f>
        <v>0</v>
      </c>
      <c r="D25">
        <f>(268.42*(1.03^(D12-2)))*12</f>
        <v>3221.04</v>
      </c>
      <c r="E25" s="2">
        <f t="shared" ref="E25:Q25" si="27">(268.42*(1.03^(E12-2)))*12</f>
        <v>3317.6711999999998</v>
      </c>
      <c r="F25" s="2">
        <f t="shared" si="27"/>
        <v>3417.2013360000001</v>
      </c>
      <c r="G25" s="2">
        <f t="shared" si="27"/>
        <v>3519.7173760800006</v>
      </c>
      <c r="H25" s="2">
        <f t="shared" si="27"/>
        <v>3625.3088973623999</v>
      </c>
      <c r="I25" s="2">
        <f t="shared" si="27"/>
        <v>3734.0681642832719</v>
      </c>
      <c r="J25" s="2">
        <f t="shared" si="27"/>
        <v>3846.0902092117703</v>
      </c>
      <c r="K25" s="2">
        <f t="shared" si="27"/>
        <v>3961.4729154881234</v>
      </c>
      <c r="L25" s="2">
        <f t="shared" si="27"/>
        <v>4080.3171029527666</v>
      </c>
      <c r="M25" s="2">
        <f t="shared" si="27"/>
        <v>4202.7266160413501</v>
      </c>
      <c r="N25" s="2">
        <f t="shared" si="27"/>
        <v>4328.8084145225903</v>
      </c>
      <c r="O25" s="2">
        <f t="shared" si="27"/>
        <v>4458.6726669582686</v>
      </c>
      <c r="P25" s="2">
        <f t="shared" si="27"/>
        <v>4592.4328469670154</v>
      </c>
      <c r="Q25" s="2">
        <f t="shared" si="27"/>
        <v>4730.2058323760257</v>
      </c>
      <c r="R25" s="2">
        <f t="shared" ref="R25:S25" si="28">(268.42*(1.03^(R12-2)))*12</f>
        <v>4872.1120073473076</v>
      </c>
      <c r="S25" s="2">
        <f t="shared" si="28"/>
        <v>5018.2753675677268</v>
      </c>
      <c r="T25" s="2">
        <f t="shared" ref="T25:AF25" si="29">(268.42*(1.03^(T12-2)))*12</f>
        <v>5168.8236285947578</v>
      </c>
      <c r="U25" s="2">
        <f t="shared" si="29"/>
        <v>5323.8883374526004</v>
      </c>
      <c r="V25" s="2">
        <f t="shared" si="29"/>
        <v>5483.6049875761782</v>
      </c>
      <c r="W25" s="2">
        <f t="shared" si="29"/>
        <v>5648.1131372034633</v>
      </c>
      <c r="X25" s="2">
        <f t="shared" si="29"/>
        <v>5817.5565313195675</v>
      </c>
      <c r="Y25" s="2">
        <f t="shared" si="29"/>
        <v>5992.0832272591533</v>
      </c>
      <c r="Z25" s="2">
        <f t="shared" si="29"/>
        <v>6171.8457240769276</v>
      </c>
      <c r="AA25" s="2">
        <f t="shared" si="29"/>
        <v>6357.0010957992363</v>
      </c>
      <c r="AB25" s="2">
        <f t="shared" si="29"/>
        <v>6547.7111286732124</v>
      </c>
      <c r="AC25" s="2">
        <f t="shared" si="29"/>
        <v>6744.1424625334093</v>
      </c>
      <c r="AD25" s="2">
        <f t="shared" si="29"/>
        <v>6946.466736409413</v>
      </c>
      <c r="AE25" s="2">
        <f t="shared" si="29"/>
        <v>7154.860738501693</v>
      </c>
      <c r="AF25" s="2">
        <f t="shared" si="29"/>
        <v>7369.5065606567441</v>
      </c>
    </row>
    <row r="26" spans="1:32" x14ac:dyDescent="0.2">
      <c r="B26" t="s">
        <v>15</v>
      </c>
      <c r="D26">
        <f>780*(1+0.015)^(D12-2)</f>
        <v>780</v>
      </c>
      <c r="E26" s="2">
        <f>780*(1+0.015)^(E12-2)</f>
        <v>791.69999999999993</v>
      </c>
      <c r="F26" s="2">
        <f>780*(1+0.015)^(F12-2)</f>
        <v>803.57549999999981</v>
      </c>
      <c r="G26" s="2">
        <f t="shared" ref="G26:Q26" si="30">780*(1+0.015)^(G12-2)</f>
        <v>815.62913249999974</v>
      </c>
      <c r="H26" s="2">
        <f t="shared" si="30"/>
        <v>827.8635694874996</v>
      </c>
      <c r="I26" s="2">
        <f t="shared" si="30"/>
        <v>840.28152302981198</v>
      </c>
      <c r="J26" s="2">
        <f t="shared" si="30"/>
        <v>852.88574587525898</v>
      </c>
      <c r="K26" s="2">
        <f t="shared" si="30"/>
        <v>865.67903206338769</v>
      </c>
      <c r="L26" s="2">
        <f t="shared" si="30"/>
        <v>878.6642175443385</v>
      </c>
      <c r="M26" s="2">
        <f t="shared" si="30"/>
        <v>891.84418080750345</v>
      </c>
      <c r="N26" s="2">
        <f t="shared" si="30"/>
        <v>905.22184351961585</v>
      </c>
      <c r="O26" s="2">
        <f t="shared" si="30"/>
        <v>918.80017117241005</v>
      </c>
      <c r="P26" s="2">
        <f t="shared" si="30"/>
        <v>932.58217373999594</v>
      </c>
      <c r="Q26" s="2">
        <f t="shared" si="30"/>
        <v>946.57090634609585</v>
      </c>
      <c r="R26" s="2">
        <f t="shared" ref="R26:S26" si="31">780*(1+0.015)^(R12-2)</f>
        <v>960.76946994128707</v>
      </c>
      <c r="S26" s="2">
        <f t="shared" si="31"/>
        <v>975.1810119904062</v>
      </c>
      <c r="T26" s="2">
        <f t="shared" ref="T26:AF26" si="32">780*(1+0.015)^(T12-2)</f>
        <v>989.80872717026216</v>
      </c>
      <c r="U26" s="2">
        <f t="shared" si="32"/>
        <v>1004.655858077816</v>
      </c>
      <c r="V26" s="2">
        <f t="shared" si="32"/>
        <v>1019.7256959489831</v>
      </c>
      <c r="W26" s="2">
        <f t="shared" si="32"/>
        <v>1035.0215813882178</v>
      </c>
      <c r="X26" s="2">
        <f t="shared" si="32"/>
        <v>1050.5469051090406</v>
      </c>
      <c r="Y26" s="2">
        <f t="shared" si="32"/>
        <v>1066.3051086856763</v>
      </c>
      <c r="Z26" s="2">
        <f t="shared" si="32"/>
        <v>1082.2996853159611</v>
      </c>
      <c r="AA26" s="2">
        <f t="shared" si="32"/>
        <v>1098.5341805957005</v>
      </c>
      <c r="AB26" s="2">
        <f t="shared" si="32"/>
        <v>1115.0121933046357</v>
      </c>
      <c r="AC26" s="2">
        <f t="shared" si="32"/>
        <v>1131.7373762042052</v>
      </c>
      <c r="AD26" s="2">
        <f t="shared" si="32"/>
        <v>1148.7134368472682</v>
      </c>
      <c r="AE26" s="2">
        <f t="shared" si="32"/>
        <v>1165.9441383999772</v>
      </c>
      <c r="AF26" s="2">
        <f t="shared" si="32"/>
        <v>1183.4333004759765</v>
      </c>
    </row>
    <row r="27" spans="1:32" ht="30.75" customHeight="1" x14ac:dyDescent="0.2">
      <c r="B27" t="s">
        <v>18</v>
      </c>
      <c r="D27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</row>
    <row r="28" spans="1:32" ht="51" x14ac:dyDescent="0.2">
      <c r="B28" t="s">
        <v>21</v>
      </c>
      <c r="D28">
        <f>D22*0.02</f>
        <v>222</v>
      </c>
      <c r="E28" s="2">
        <f t="shared" ref="E28:AF28" si="33">E22*0.02</f>
        <v>228.66</v>
      </c>
      <c r="F28" s="2">
        <f t="shared" si="33"/>
        <v>235.5198</v>
      </c>
      <c r="G28" s="2">
        <f t="shared" si="33"/>
        <v>242.58539400000001</v>
      </c>
      <c r="H28" s="2">
        <f t="shared" si="33"/>
        <v>249.86295582</v>
      </c>
      <c r="I28" s="2">
        <f t="shared" si="33"/>
        <v>257.35884449459996</v>
      </c>
      <c r="J28" s="2">
        <f t="shared" si="33"/>
        <v>265.07960982943797</v>
      </c>
      <c r="K28" s="2">
        <f t="shared" si="33"/>
        <v>273.03199812432115</v>
      </c>
      <c r="L28" s="2">
        <f t="shared" si="33"/>
        <v>281.22295806805073</v>
      </c>
      <c r="M28" s="2">
        <f t="shared" si="33"/>
        <v>289.65964681009234</v>
      </c>
      <c r="N28" s="2">
        <f t="shared" si="33"/>
        <v>298.34943621439504</v>
      </c>
      <c r="O28" s="2">
        <f t="shared" si="33"/>
        <v>307.2999193008269</v>
      </c>
      <c r="P28" s="2">
        <f t="shared" si="33"/>
        <v>316.51891687985164</v>
      </c>
      <c r="Q28" s="2">
        <f t="shared" si="33"/>
        <v>326.0144843862472</v>
      </c>
      <c r="R28" s="2">
        <f t="shared" si="33"/>
        <v>335.79491891783465</v>
      </c>
      <c r="S28" s="2">
        <f t="shared" si="33"/>
        <v>345.86876648536969</v>
      </c>
      <c r="T28" s="2">
        <f t="shared" si="33"/>
        <v>356.24482947993073</v>
      </c>
      <c r="U28" s="2">
        <f t="shared" si="33"/>
        <v>366.93217436432866</v>
      </c>
      <c r="V28" s="2">
        <f t="shared" si="33"/>
        <v>377.94013959525853</v>
      </c>
      <c r="W28" s="2">
        <f t="shared" si="33"/>
        <v>389.27834378311627</v>
      </c>
      <c r="X28" s="2">
        <f t="shared" si="33"/>
        <v>400.95669409660974</v>
      </c>
      <c r="Y28" s="2">
        <f t="shared" si="33"/>
        <v>412.985394919508</v>
      </c>
      <c r="Z28" s="2">
        <f t="shared" si="33"/>
        <v>425.37495676709324</v>
      </c>
      <c r="AA28" s="2">
        <f t="shared" si="33"/>
        <v>438.13620547010606</v>
      </c>
      <c r="AB28" s="2">
        <f t="shared" si="33"/>
        <v>451.28029163420922</v>
      </c>
      <c r="AC28" s="2">
        <f t="shared" si="33"/>
        <v>464.81870038323547</v>
      </c>
      <c r="AD28" s="2">
        <f t="shared" si="33"/>
        <v>478.76326139473258</v>
      </c>
      <c r="AE28" s="2">
        <f t="shared" si="33"/>
        <v>493.12615923657455</v>
      </c>
      <c r="AF28" s="2">
        <f t="shared" si="33"/>
        <v>507.9199440136718</v>
      </c>
    </row>
    <row r="29" spans="1:32" ht="43.5" customHeight="1" x14ac:dyDescent="0.2">
      <c r="B29" t="s">
        <v>20</v>
      </c>
      <c r="C29">
        <v>64000</v>
      </c>
      <c r="D29">
        <f>D22*0.04</f>
        <v>444</v>
      </c>
      <c r="E29" s="2">
        <f t="shared" ref="E29:AF29" si="34">E22*0.04</f>
        <v>457.32</v>
      </c>
      <c r="F29" s="2">
        <f t="shared" si="34"/>
        <v>471.03960000000001</v>
      </c>
      <c r="G29" s="2">
        <f t="shared" si="34"/>
        <v>485.17078800000002</v>
      </c>
      <c r="H29" s="2">
        <f t="shared" si="34"/>
        <v>499.72591163999999</v>
      </c>
      <c r="I29" s="2">
        <f t="shared" si="34"/>
        <v>514.71768898919993</v>
      </c>
      <c r="J29" s="2">
        <f t="shared" si="34"/>
        <v>530.15921965887594</v>
      </c>
      <c r="K29" s="2">
        <f t="shared" si="34"/>
        <v>546.0639962486423</v>
      </c>
      <c r="L29" s="2">
        <f t="shared" si="34"/>
        <v>562.44591613610146</v>
      </c>
      <c r="M29" s="2">
        <f t="shared" si="34"/>
        <v>579.31929362018468</v>
      </c>
      <c r="N29" s="2">
        <f t="shared" si="34"/>
        <v>596.69887242879008</v>
      </c>
      <c r="O29" s="2">
        <f t="shared" si="34"/>
        <v>614.5998386016538</v>
      </c>
      <c r="P29" s="2">
        <f t="shared" si="34"/>
        <v>633.03783375970329</v>
      </c>
      <c r="Q29" s="2">
        <f t="shared" si="34"/>
        <v>652.02896877249441</v>
      </c>
      <c r="R29" s="2">
        <f t="shared" si="34"/>
        <v>671.5898378356693</v>
      </c>
      <c r="S29" s="2">
        <f t="shared" si="34"/>
        <v>691.73753297073938</v>
      </c>
      <c r="T29" s="2">
        <f t="shared" si="34"/>
        <v>712.48965895986146</v>
      </c>
      <c r="U29" s="2">
        <f t="shared" si="34"/>
        <v>733.86434872865732</v>
      </c>
      <c r="V29" s="2">
        <f t="shared" si="34"/>
        <v>755.88027919051706</v>
      </c>
      <c r="W29" s="2">
        <f t="shared" si="34"/>
        <v>778.55668756623254</v>
      </c>
      <c r="X29" s="2">
        <f t="shared" si="34"/>
        <v>801.91338819321948</v>
      </c>
      <c r="Y29" s="2">
        <f t="shared" si="34"/>
        <v>825.97078983901599</v>
      </c>
      <c r="Z29" s="2">
        <f t="shared" si="34"/>
        <v>850.74991353418648</v>
      </c>
      <c r="AA29" s="2">
        <f t="shared" si="34"/>
        <v>876.27241094021213</v>
      </c>
      <c r="AB29" s="2">
        <f t="shared" si="34"/>
        <v>902.56058326841844</v>
      </c>
      <c r="AC29" s="2">
        <f t="shared" si="34"/>
        <v>929.63740076647093</v>
      </c>
      <c r="AD29" s="2">
        <f t="shared" si="34"/>
        <v>957.52652278946516</v>
      </c>
      <c r="AE29" s="2">
        <f t="shared" si="34"/>
        <v>986.2523184731491</v>
      </c>
      <c r="AF29" s="2">
        <f t="shared" si="34"/>
        <v>1015.8398880273436</v>
      </c>
    </row>
    <row r="30" spans="1:32" ht="31.5" customHeight="1" x14ac:dyDescent="0.2">
      <c r="B30" t="s">
        <v>17</v>
      </c>
      <c r="D30">
        <f>D22*0.05</f>
        <v>555</v>
      </c>
      <c r="E30" s="2">
        <f t="shared" ref="E30:Q30" si="35">E22*0.05</f>
        <v>571.65</v>
      </c>
      <c r="F30" s="2">
        <f t="shared" si="35"/>
        <v>588.79949999999997</v>
      </c>
      <c r="G30" s="2">
        <f t="shared" si="35"/>
        <v>606.46348500000011</v>
      </c>
      <c r="H30" s="2">
        <f t="shared" si="35"/>
        <v>624.65738955000006</v>
      </c>
      <c r="I30" s="2">
        <f t="shared" si="35"/>
        <v>643.3971112365</v>
      </c>
      <c r="J30" s="2">
        <f t="shared" si="35"/>
        <v>662.69902457359501</v>
      </c>
      <c r="K30" s="2">
        <f t="shared" si="35"/>
        <v>682.57999531080293</v>
      </c>
      <c r="L30" s="2">
        <f t="shared" si="35"/>
        <v>703.05739517012682</v>
      </c>
      <c r="M30" s="2">
        <f t="shared" si="35"/>
        <v>724.14911702523079</v>
      </c>
      <c r="N30" s="2">
        <f t="shared" si="35"/>
        <v>745.87359053598766</v>
      </c>
      <c r="O30" s="2">
        <f t="shared" si="35"/>
        <v>768.24979825206719</v>
      </c>
      <c r="P30" s="2">
        <f t="shared" si="35"/>
        <v>791.29729219962917</v>
      </c>
      <c r="Q30" s="2">
        <f t="shared" si="35"/>
        <v>815.03621096561801</v>
      </c>
      <c r="R30" s="2">
        <f t="shared" ref="R30:S30" si="36">R22*0.05</f>
        <v>839.48729729458671</v>
      </c>
      <c r="S30" s="2">
        <f t="shared" si="36"/>
        <v>864.67191621342431</v>
      </c>
      <c r="T30" s="2">
        <f t="shared" ref="T30:AF30" si="37">T22*0.05</f>
        <v>890.61207369982685</v>
      </c>
      <c r="U30" s="2">
        <f t="shared" si="37"/>
        <v>917.33043591082173</v>
      </c>
      <c r="V30" s="2">
        <f t="shared" si="37"/>
        <v>944.85034898814638</v>
      </c>
      <c r="W30" s="2">
        <f t="shared" si="37"/>
        <v>973.19585945779079</v>
      </c>
      <c r="X30" s="2">
        <f t="shared" si="37"/>
        <v>1002.3917352415243</v>
      </c>
      <c r="Y30" s="2">
        <f t="shared" si="37"/>
        <v>1032.4634872987699</v>
      </c>
      <c r="Z30" s="2">
        <f t="shared" si="37"/>
        <v>1063.4373919177331</v>
      </c>
      <c r="AA30" s="2">
        <f t="shared" si="37"/>
        <v>1095.3405136752651</v>
      </c>
      <c r="AB30" s="2">
        <f t="shared" si="37"/>
        <v>1128.2007290855231</v>
      </c>
      <c r="AC30" s="2">
        <f t="shared" si="37"/>
        <v>1162.0467509580888</v>
      </c>
      <c r="AD30" s="2">
        <f t="shared" si="37"/>
        <v>1196.9081534868315</v>
      </c>
      <c r="AE30" s="2">
        <f t="shared" si="37"/>
        <v>1232.8153980914365</v>
      </c>
      <c r="AF30" s="2">
        <f t="shared" si="37"/>
        <v>1269.7998600341796</v>
      </c>
    </row>
    <row r="31" spans="1:32" x14ac:dyDescent="0.2">
      <c r="B31" t="s">
        <v>19</v>
      </c>
      <c r="D31">
        <f>298*((1+0.02)^(D12-2))</f>
        <v>298</v>
      </c>
      <c r="E31" s="2">
        <f t="shared" ref="E31:Q31" si="38">298*((1+0.02)^(E12-2))</f>
        <v>303.95999999999998</v>
      </c>
      <c r="F31" s="2">
        <f t="shared" si="38"/>
        <v>310.03919999999999</v>
      </c>
      <c r="G31" s="2">
        <f t="shared" si="38"/>
        <v>316.23998399999999</v>
      </c>
      <c r="H31" s="2">
        <f t="shared" si="38"/>
        <v>322.56478368000001</v>
      </c>
      <c r="I31" s="2">
        <f t="shared" si="38"/>
        <v>329.01607935359999</v>
      </c>
      <c r="J31" s="2">
        <f t="shared" si="38"/>
        <v>335.59640094067203</v>
      </c>
      <c r="K31" s="2">
        <f t="shared" si="38"/>
        <v>342.30832895948538</v>
      </c>
      <c r="L31" s="2">
        <f t="shared" si="38"/>
        <v>349.15449553867512</v>
      </c>
      <c r="M31" s="2">
        <f t="shared" si="38"/>
        <v>356.13758544944864</v>
      </c>
      <c r="N31" s="2">
        <f t="shared" si="38"/>
        <v>363.26033715843761</v>
      </c>
      <c r="O31" s="2">
        <f t="shared" si="38"/>
        <v>370.52554390160628</v>
      </c>
      <c r="P31" s="2">
        <f t="shared" si="38"/>
        <v>377.93605477963848</v>
      </c>
      <c r="Q31" s="2">
        <f t="shared" si="38"/>
        <v>385.49477587523126</v>
      </c>
      <c r="R31" s="2">
        <f t="shared" ref="R31:S31" si="39">298*((1+0.02)^(R12-2))</f>
        <v>393.20467139273592</v>
      </c>
      <c r="S31" s="2">
        <f t="shared" si="39"/>
        <v>401.0687648205905</v>
      </c>
      <c r="T31" s="2">
        <f t="shared" ref="T31:AF31" si="40">298*((1+0.02)^(T12-2))</f>
        <v>409.09014011700236</v>
      </c>
      <c r="U31" s="2">
        <f t="shared" si="40"/>
        <v>417.27194291934245</v>
      </c>
      <c r="V31" s="2">
        <f t="shared" si="40"/>
        <v>425.61738177772929</v>
      </c>
      <c r="W31" s="2">
        <f t="shared" si="40"/>
        <v>434.12972941328383</v>
      </c>
      <c r="X31" s="2">
        <f t="shared" si="40"/>
        <v>442.81232400154954</v>
      </c>
      <c r="Y31" s="2">
        <f t="shared" si="40"/>
        <v>451.6685704815805</v>
      </c>
      <c r="Z31" s="2">
        <f t="shared" si="40"/>
        <v>460.70194189121213</v>
      </c>
      <c r="AA31" s="2">
        <f t="shared" si="40"/>
        <v>469.91598072903633</v>
      </c>
      <c r="AB31" s="2">
        <f t="shared" si="40"/>
        <v>479.31430034361705</v>
      </c>
      <c r="AC31" s="2">
        <f t="shared" si="40"/>
        <v>488.90058635048939</v>
      </c>
      <c r="AD31" s="2">
        <f t="shared" si="40"/>
        <v>498.67859807749926</v>
      </c>
      <c r="AE31" s="2">
        <f t="shared" si="40"/>
        <v>508.65217003904911</v>
      </c>
      <c r="AF31" s="2">
        <f t="shared" si="40"/>
        <v>518.82521343983024</v>
      </c>
    </row>
    <row r="34" spans="1:32" ht="25.5" x14ac:dyDescent="0.2">
      <c r="A34" t="s">
        <v>28</v>
      </c>
    </row>
    <row r="35" spans="1:32" ht="63.75" x14ac:dyDescent="0.2">
      <c r="B35" s="17" t="s">
        <v>25</v>
      </c>
      <c r="C35" s="17">
        <v>1</v>
      </c>
      <c r="D35" s="18">
        <v>2</v>
      </c>
      <c r="E35" s="17">
        <v>3</v>
      </c>
      <c r="F35" s="17">
        <v>4</v>
      </c>
      <c r="G35" s="17">
        <v>5</v>
      </c>
      <c r="H35" s="17">
        <v>6</v>
      </c>
      <c r="I35" s="17">
        <v>7</v>
      </c>
      <c r="J35" s="17">
        <v>8</v>
      </c>
      <c r="K35" s="17">
        <v>9</v>
      </c>
      <c r="L35" s="17">
        <v>10</v>
      </c>
      <c r="M35" s="17">
        <v>11</v>
      </c>
      <c r="N35" s="17">
        <v>12</v>
      </c>
      <c r="O35" s="17">
        <v>13</v>
      </c>
      <c r="P35" s="17">
        <v>14</v>
      </c>
      <c r="Q35" s="17">
        <v>15</v>
      </c>
      <c r="R35" s="17">
        <v>16</v>
      </c>
      <c r="S35" s="17">
        <v>17</v>
      </c>
      <c r="T35" s="17">
        <v>18</v>
      </c>
      <c r="U35" s="17">
        <v>19</v>
      </c>
      <c r="V35" s="17">
        <v>20</v>
      </c>
      <c r="W35" s="17">
        <v>21</v>
      </c>
      <c r="X35" s="17">
        <v>22</v>
      </c>
      <c r="Y35" s="17">
        <v>23</v>
      </c>
      <c r="Z35" s="17">
        <v>24</v>
      </c>
      <c r="AA35" s="17">
        <v>25</v>
      </c>
      <c r="AB35" s="17">
        <v>26</v>
      </c>
      <c r="AC35" s="17">
        <v>27</v>
      </c>
      <c r="AD35" s="17">
        <v>28</v>
      </c>
      <c r="AE35" s="17">
        <v>29</v>
      </c>
      <c r="AF35" s="17">
        <v>30</v>
      </c>
    </row>
    <row r="36" spans="1:32" ht="25.5" x14ac:dyDescent="0.2">
      <c r="B36" s="17" t="s">
        <v>26</v>
      </c>
      <c r="C36" s="17">
        <f>C44</f>
        <v>-65000</v>
      </c>
      <c r="D36" s="18">
        <f>D44</f>
        <v>2570</v>
      </c>
      <c r="E36" s="17">
        <f t="shared" ref="E36:AF36" si="41">E44</f>
        <v>2669.56</v>
      </c>
      <c r="F36" s="17">
        <f t="shared" si="41"/>
        <v>2772.4735000000005</v>
      </c>
      <c r="G36" s="17">
        <f t="shared" si="41"/>
        <v>2878.8472015000007</v>
      </c>
      <c r="H36" s="17">
        <f t="shared" si="41"/>
        <v>2988.7911104124996</v>
      </c>
      <c r="I36" s="17">
        <f t="shared" si="41"/>
        <v>3102.4186379837879</v>
      </c>
      <c r="J36" s="17">
        <f t="shared" si="41"/>
        <v>3219.8467047744657</v>
      </c>
      <c r="K36" s="17">
        <f t="shared" si="41"/>
        <v>3341.1958477915673</v>
      </c>
      <c r="L36" s="17">
        <f t="shared" si="41"/>
        <v>3466.5903308673837</v>
      </c>
      <c r="M36" s="17">
        <f t="shared" si="41"/>
        <v>3596.1582583830013</v>
      </c>
      <c r="N36" s="17">
        <f t="shared" si="41"/>
        <v>3730.0316924374852</v>
      </c>
      <c r="O36" s="17">
        <f t="shared" si="41"/>
        <v>3868.3467735666945</v>
      </c>
      <c r="P36" s="17">
        <f t="shared" si="41"/>
        <v>4011.2438451188341</v>
      </c>
      <c r="Q36" s="17">
        <f t="shared" si="41"/>
        <v>4158.8675813971076</v>
      </c>
      <c r="R36" s="17">
        <f t="shared" si="41"/>
        <v>4311.3671196830783</v>
      </c>
      <c r="S36" s="17">
        <f t="shared" si="41"/>
        <v>4468.8961962578778</v>
      </c>
      <c r="T36" s="17">
        <f t="shared" si="41"/>
        <v>4631.6132865418222</v>
      </c>
      <c r="U36" s="17">
        <f t="shared" si="41"/>
        <v>4799.6817494767083</v>
      </c>
      <c r="V36" s="17">
        <f t="shared" si="41"/>
        <v>4973.269976278737</v>
      </c>
      <c r="W36" s="17">
        <f t="shared" si="41"/>
        <v>5152.5515436938822</v>
      </c>
      <c r="X36" s="17">
        <f t="shared" si="41"/>
        <v>5337.7053718915613</v>
      </c>
      <c r="Y36" s="17">
        <f t="shared" si="41"/>
        <v>5528.9158871364134</v>
      </c>
      <c r="Z36" s="17">
        <f t="shared" si="41"/>
        <v>5726.3731893823351</v>
      </c>
      <c r="AA36" s="17">
        <f t="shared" si="41"/>
        <v>5930.2732249371611</v>
      </c>
      <c r="AB36" s="17">
        <f t="shared" si="41"/>
        <v>6140.8179643509175</v>
      </c>
      <c r="AC36" s="17">
        <f t="shared" si="41"/>
        <v>6358.2155856851459</v>
      </c>
      <c r="AD36" s="17">
        <f t="shared" si="41"/>
        <v>6582.6806633254928</v>
      </c>
      <c r="AE36" s="17">
        <f t="shared" si="41"/>
        <v>6814.4343625047304</v>
      </c>
      <c r="AF36" s="17">
        <f t="shared" si="41"/>
        <v>7053.7046397083432</v>
      </c>
    </row>
    <row r="37" spans="1:32" x14ac:dyDescent="0.2">
      <c r="B37" s="17"/>
      <c r="C37" s="17"/>
      <c r="D37" s="18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</row>
    <row r="38" spans="1:32" ht="51" x14ac:dyDescent="0.2">
      <c r="B38" s="17" t="s">
        <v>27</v>
      </c>
      <c r="C38" s="19">
        <v>0.08</v>
      </c>
      <c r="D38" s="18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</row>
    <row r="39" spans="1:32" ht="13.5" thickBot="1" x14ac:dyDescent="0.25">
      <c r="B39" s="20" t="s">
        <v>22</v>
      </c>
      <c r="C39" s="20"/>
      <c r="D39" s="21">
        <f>PV($C$38,50,-1*D36)</f>
        <v>31440.055532665589</v>
      </c>
      <c r="E39" s="21">
        <f t="shared" ref="E39:AF39" si="42">PV($C$38,50,-1*E36)</f>
        <v>32658.021263728697</v>
      </c>
      <c r="F39" s="21">
        <f t="shared" si="42"/>
        <v>33917.011985542318</v>
      </c>
      <c r="G39" s="21">
        <f t="shared" si="42"/>
        <v>35218.333029268077</v>
      </c>
      <c r="H39" s="21">
        <f t="shared" si="42"/>
        <v>36563.330150547175</v>
      </c>
      <c r="I39" s="21">
        <f t="shared" si="42"/>
        <v>37953.390764119467</v>
      </c>
      <c r="J39" s="21">
        <f t="shared" si="42"/>
        <v>39389.945215867512</v>
      </c>
      <c r="K39" s="21">
        <f t="shared" si="42"/>
        <v>40874.46809341578</v>
      </c>
      <c r="L39" s="21">
        <f t="shared" si="42"/>
        <v>42408.479576448299</v>
      </c>
      <c r="M39" s="21">
        <f t="shared" si="42"/>
        <v>43993.546827943785</v>
      </c>
      <c r="N39" s="21">
        <f t="shared" si="42"/>
        <v>45631.285427563096</v>
      </c>
      <c r="O39" s="21">
        <f t="shared" si="42"/>
        <v>47323.360848460958</v>
      </c>
      <c r="P39" s="21">
        <f t="shared" si="42"/>
        <v>49071.489978832375</v>
      </c>
      <c r="Q39" s="21">
        <f t="shared" si="42"/>
        <v>50877.442689543852</v>
      </c>
      <c r="R39" s="21">
        <f t="shared" si="42"/>
        <v>52743.043449239092</v>
      </c>
      <c r="S39" s="21">
        <f t="shared" si="42"/>
        <v>54670.172988352417</v>
      </c>
      <c r="T39" s="21">
        <f t="shared" si="42"/>
        <v>56660.770013504545</v>
      </c>
      <c r="U39" s="21">
        <f t="shared" si="42"/>
        <v>58716.832973801262</v>
      </c>
      <c r="V39" s="21">
        <f t="shared" si="42"/>
        <v>60840.421880599992</v>
      </c>
      <c r="W39" s="21">
        <f t="shared" si="42"/>
        <v>63033.660182356994</v>
      </c>
      <c r="X39" s="21">
        <f t="shared" si="42"/>
        <v>65298.736696217165</v>
      </c>
      <c r="Y39" s="21">
        <f t="shared" si="42"/>
        <v>67637.907598056758</v>
      </c>
      <c r="Z39" s="21">
        <f t="shared" si="42"/>
        <v>70053.498472742416</v>
      </c>
      <c r="AA39" s="21">
        <f t="shared" si="42"/>
        <v>72547.906426421876</v>
      </c>
      <c r="AB39" s="21">
        <f t="shared" si="42"/>
        <v>75123.60226271725</v>
      </c>
      <c r="AC39" s="21">
        <f t="shared" si="42"/>
        <v>77783.132724747411</v>
      </c>
      <c r="AD39" s="21">
        <f t="shared" si="42"/>
        <v>80529.12280496399</v>
      </c>
      <c r="AE39" s="21">
        <f t="shared" si="42"/>
        <v>83364.278124845659</v>
      </c>
      <c r="AF39" s="21">
        <f t="shared" si="42"/>
        <v>86291.387386556904</v>
      </c>
    </row>
    <row r="40" spans="1:32" ht="39" thickBot="1" x14ac:dyDescent="0.25">
      <c r="B40" s="22" t="s">
        <v>23</v>
      </c>
      <c r="C40" s="23"/>
      <c r="D40" s="24">
        <f>PV(4%,50,-1*D36)</f>
        <v>55209.214464839373</v>
      </c>
      <c r="E40" s="24">
        <f t="shared" ref="E40:AF40" si="43">PV(4%,50,-1*E36)</f>
        <v>57347.980765274937</v>
      </c>
      <c r="F40" s="24">
        <f t="shared" si="43"/>
        <v>59558.787571822519</v>
      </c>
      <c r="G40" s="24">
        <f t="shared" si="43"/>
        <v>61843.927065803968</v>
      </c>
      <c r="H40" s="24">
        <f t="shared" si="43"/>
        <v>64205.762414540506</v>
      </c>
      <c r="I40" s="24">
        <f t="shared" si="43"/>
        <v>66646.729939362573</v>
      </c>
      <c r="J40" s="24">
        <f t="shared" si="43"/>
        <v>69169.341349338458</v>
      </c>
      <c r="K40" s="24">
        <f t="shared" si="43"/>
        <v>71776.186042706395</v>
      </c>
      <c r="L40" s="24">
        <f t="shared" si="43"/>
        <v>74469.933478052859</v>
      </c>
      <c r="M40" s="24">
        <f t="shared" si="43"/>
        <v>77253.335617342542</v>
      </c>
      <c r="N40" s="24">
        <f t="shared" si="43"/>
        <v>80129.229442968441</v>
      </c>
      <c r="O40" s="24">
        <f t="shared" si="43"/>
        <v>83100.53955105567</v>
      </c>
      <c r="P40" s="24">
        <f t="shared" si="43"/>
        <v>86170.280823320092</v>
      </c>
      <c r="Q40" s="24">
        <f t="shared" si="43"/>
        <v>89341.561179852419</v>
      </c>
      <c r="R40" s="24">
        <f t="shared" si="43"/>
        <v>92617.584415268429</v>
      </c>
      <c r="S40" s="24">
        <f t="shared" si="43"/>
        <v>96001.65312074167</v>
      </c>
      <c r="T40" s="24">
        <f t="shared" si="43"/>
        <v>99497.17169450855</v>
      </c>
      <c r="U40" s="24">
        <f t="shared" si="43"/>
        <v>103107.64944351558</v>
      </c>
      <c r="V40" s="24">
        <f t="shared" si="43"/>
        <v>106836.70377895696</v>
      </c>
      <c r="W40" s="24">
        <f t="shared" si="43"/>
        <v>110688.06350853492</v>
      </c>
      <c r="X40" s="24">
        <f t="shared" si="43"/>
        <v>114665.57222836047</v>
      </c>
      <c r="Y40" s="24">
        <f t="shared" si="43"/>
        <v>118773.19181749878</v>
      </c>
      <c r="Z40" s="24">
        <f t="shared" si="43"/>
        <v>123015.0060382551</v>
      </c>
      <c r="AA40" s="24">
        <f t="shared" si="43"/>
        <v>127395.22424538924</v>
      </c>
      <c r="AB40" s="24">
        <f t="shared" si="43"/>
        <v>131918.18520754404</v>
      </c>
      <c r="AC40" s="24">
        <f t="shared" si="43"/>
        <v>136588.36104427063</v>
      </c>
      <c r="AD40" s="24">
        <f t="shared" si="43"/>
        <v>141410.36128213551</v>
      </c>
      <c r="AE40" s="24">
        <f t="shared" si="43"/>
        <v>146388.93703349985</v>
      </c>
      <c r="AF40" s="25">
        <f t="shared" si="43"/>
        <v>151528.98530166943</v>
      </c>
    </row>
    <row r="41" spans="1:32" x14ac:dyDescent="0.2">
      <c r="B41" s="2"/>
      <c r="C41" s="2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spans="1:32" x14ac:dyDescent="0.2">
      <c r="B42" s="2"/>
      <c r="C42" s="2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spans="1:32" ht="25.5" x14ac:dyDescent="0.2">
      <c r="A43" s="2" t="s">
        <v>31</v>
      </c>
      <c r="B43" s="2"/>
      <c r="C43" s="2"/>
      <c r="D43" s="2"/>
      <c r="E43" s="16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32" x14ac:dyDescent="0.2">
      <c r="B44" s="2" t="s">
        <v>11</v>
      </c>
      <c r="C44" s="2">
        <f>C45+C46-SUM(C47:C54)</f>
        <v>-65000</v>
      </c>
      <c r="D44" s="2">
        <f>D45+D46-SUM(D47:D54)</f>
        <v>2570</v>
      </c>
      <c r="E44" s="2">
        <f t="shared" ref="E44" si="44">E45+E46-SUM(E47:E54)</f>
        <v>2669.56</v>
      </c>
      <c r="F44" s="2">
        <f t="shared" ref="F44" si="45">F45+F46-SUM(F47:F54)</f>
        <v>2772.4735000000005</v>
      </c>
      <c r="G44" s="2">
        <f t="shared" ref="G44" si="46">G45+G46-SUM(G47:G54)</f>
        <v>2878.8472015000007</v>
      </c>
      <c r="H44" s="2">
        <f t="shared" ref="H44" si="47">H45+H46-SUM(H47:H54)</f>
        <v>2988.7911104124996</v>
      </c>
      <c r="I44" s="2">
        <f t="shared" ref="I44" si="48">I45+I46-SUM(I47:I54)</f>
        <v>3102.4186379837879</v>
      </c>
      <c r="J44" s="2">
        <f t="shared" ref="J44" si="49">J45+J46-SUM(J47:J54)</f>
        <v>3219.8467047744657</v>
      </c>
      <c r="K44" s="2">
        <f t="shared" ref="K44" si="50">K45+K46-SUM(K47:K54)</f>
        <v>3341.1958477915673</v>
      </c>
      <c r="L44" s="2">
        <f t="shared" ref="L44" si="51">L45+L46-SUM(L47:L54)</f>
        <v>3466.5903308673837</v>
      </c>
      <c r="M44" s="2">
        <f t="shared" ref="M44" si="52">M45+M46-SUM(M47:M54)</f>
        <v>3596.1582583830013</v>
      </c>
      <c r="N44" s="2">
        <f t="shared" ref="N44" si="53">N45+N46-SUM(N47:N54)</f>
        <v>3730.0316924374852</v>
      </c>
      <c r="O44" s="2">
        <f t="shared" ref="O44" si="54">O45+O46-SUM(O47:O54)</f>
        <v>3868.3467735666945</v>
      </c>
      <c r="P44" s="2">
        <f t="shared" ref="P44" si="55">P45+P46-SUM(P47:P54)</f>
        <v>4011.2438451188341</v>
      </c>
      <c r="Q44" s="2">
        <f t="shared" ref="Q44" si="56">Q45+Q46-SUM(Q47:Q54)</f>
        <v>4158.8675813971076</v>
      </c>
      <c r="R44" s="2">
        <f t="shared" ref="R44" si="57">R45+R46-SUM(R47:R54)</f>
        <v>4311.3671196830783</v>
      </c>
      <c r="S44" s="2">
        <f t="shared" ref="S44" si="58">S45+S46-SUM(S47:S54)</f>
        <v>4468.8961962578778</v>
      </c>
      <c r="T44" s="2">
        <f t="shared" ref="T44" si="59">T45+T46-SUM(T47:T54)</f>
        <v>4631.6132865418222</v>
      </c>
      <c r="U44" s="2">
        <f t="shared" ref="U44" si="60">U45+U46-SUM(U47:U54)</f>
        <v>4799.6817494767083</v>
      </c>
      <c r="V44" s="2">
        <f t="shared" ref="V44" si="61">V45+V46-SUM(V47:V54)</f>
        <v>4973.269976278737</v>
      </c>
      <c r="W44" s="2">
        <f t="shared" ref="W44" si="62">W45+W46-SUM(W47:W54)</f>
        <v>5152.5515436938822</v>
      </c>
      <c r="X44" s="2">
        <f t="shared" ref="X44" si="63">X45+X46-SUM(X47:X54)</f>
        <v>5337.7053718915613</v>
      </c>
      <c r="Y44" s="2">
        <f t="shared" ref="Y44" si="64">Y45+Y46-SUM(Y47:Y54)</f>
        <v>5528.9158871364134</v>
      </c>
      <c r="Z44" s="2">
        <f t="shared" ref="Z44" si="65">Z45+Z46-SUM(Z47:Z54)</f>
        <v>5726.3731893823351</v>
      </c>
      <c r="AA44" s="2">
        <f t="shared" ref="AA44" si="66">AA45+AA46-SUM(AA47:AA54)</f>
        <v>5930.2732249371611</v>
      </c>
      <c r="AB44" s="2">
        <f t="shared" ref="AB44" si="67">AB45+AB46-SUM(AB47:AB54)</f>
        <v>6140.8179643509175</v>
      </c>
      <c r="AC44" s="2">
        <f t="shared" ref="AC44" si="68">AC45+AC46-SUM(AC47:AC54)</f>
        <v>6358.2155856851459</v>
      </c>
      <c r="AD44" s="2">
        <f t="shared" ref="AD44" si="69">AD45+AD46-SUM(AD47:AD54)</f>
        <v>6582.6806633254928</v>
      </c>
      <c r="AE44" s="2">
        <f t="shared" ref="AE44" si="70">AE45+AE46-SUM(AE47:AE54)</f>
        <v>6814.4343625047304</v>
      </c>
      <c r="AF44" s="2">
        <f t="shared" ref="AF44" si="71">AF45+AF46-SUM(AF47:AF54)</f>
        <v>7053.7046397083432</v>
      </c>
    </row>
    <row r="45" spans="1:32" x14ac:dyDescent="0.2">
      <c r="B45" s="2" t="s">
        <v>12</v>
      </c>
      <c r="C45" s="2">
        <v>0</v>
      </c>
      <c r="D45" s="2">
        <f>450*((1+0.03)^(D35-2))*12</f>
        <v>5400</v>
      </c>
      <c r="E45" s="2">
        <f>450*((1+0.03)^(E35-2))*12</f>
        <v>5562</v>
      </c>
      <c r="F45" s="2">
        <f t="shared" ref="F45:AF45" si="72">450*((1+0.03)^(F35-2))*12</f>
        <v>5728.86</v>
      </c>
      <c r="G45" s="2">
        <f t="shared" si="72"/>
        <v>5900.7258000000002</v>
      </c>
      <c r="H45" s="2">
        <f t="shared" si="72"/>
        <v>6077.7475739999991</v>
      </c>
      <c r="I45" s="2">
        <f t="shared" si="72"/>
        <v>6260.0800012199988</v>
      </c>
      <c r="J45" s="2">
        <f t="shared" si="72"/>
        <v>6447.8824012565992</v>
      </c>
      <c r="K45" s="2">
        <f t="shared" si="72"/>
        <v>6641.3188732942981</v>
      </c>
      <c r="L45" s="2">
        <f t="shared" si="72"/>
        <v>6840.5584394931266</v>
      </c>
      <c r="M45" s="2">
        <f t="shared" si="72"/>
        <v>7045.7751926779201</v>
      </c>
      <c r="N45" s="2">
        <f t="shared" si="72"/>
        <v>7257.1484484582579</v>
      </c>
      <c r="O45" s="2">
        <f t="shared" si="72"/>
        <v>7474.8629019120062</v>
      </c>
      <c r="P45" s="2">
        <f t="shared" si="72"/>
        <v>7699.1087889693645</v>
      </c>
      <c r="Q45" s="2">
        <f t="shared" si="72"/>
        <v>7930.082052638445</v>
      </c>
      <c r="R45" s="2">
        <f t="shared" si="72"/>
        <v>8167.9845142175991</v>
      </c>
      <c r="S45" s="2">
        <f t="shared" si="72"/>
        <v>8413.0240496441293</v>
      </c>
      <c r="T45" s="2">
        <f t="shared" si="72"/>
        <v>8665.4147711334517</v>
      </c>
      <c r="U45" s="2">
        <f t="shared" si="72"/>
        <v>8925.3772142674534</v>
      </c>
      <c r="V45" s="2">
        <f t="shared" si="72"/>
        <v>9193.138530695478</v>
      </c>
      <c r="W45" s="2">
        <f t="shared" si="72"/>
        <v>9468.9326866163428</v>
      </c>
      <c r="X45" s="2">
        <f t="shared" si="72"/>
        <v>9753.000667214832</v>
      </c>
      <c r="Y45" s="2">
        <f t="shared" si="72"/>
        <v>10045.590687231275</v>
      </c>
      <c r="Z45" s="2">
        <f t="shared" si="72"/>
        <v>10346.958407848215</v>
      </c>
      <c r="AA45" s="2">
        <f t="shared" si="72"/>
        <v>10657.367160083662</v>
      </c>
      <c r="AB45" s="2">
        <f t="shared" si="72"/>
        <v>10977.08817488617</v>
      </c>
      <c r="AC45" s="2">
        <f t="shared" si="72"/>
        <v>11306.400820132754</v>
      </c>
      <c r="AD45" s="2">
        <f t="shared" si="72"/>
        <v>11645.592844736739</v>
      </c>
      <c r="AE45" s="2">
        <f t="shared" si="72"/>
        <v>11994.96063007884</v>
      </c>
      <c r="AF45" s="2">
        <f t="shared" si="72"/>
        <v>12354.809448981203</v>
      </c>
    </row>
    <row r="46" spans="1:32" x14ac:dyDescent="0.2">
      <c r="B46" s="2" t="s">
        <v>13</v>
      </c>
      <c r="C46" s="2">
        <v>0</v>
      </c>
      <c r="D46" s="2">
        <f>0*((1+0.02)^(D35-2))*12</f>
        <v>0</v>
      </c>
      <c r="E46" s="2">
        <f>0*((1+0.02)^(E35-2))*12</f>
        <v>0</v>
      </c>
      <c r="F46" s="2">
        <f t="shared" ref="F46:AF46" si="73">0*((1+0.02)^(F35-2))*12</f>
        <v>0</v>
      </c>
      <c r="G46" s="2">
        <f t="shared" si="73"/>
        <v>0</v>
      </c>
      <c r="H46" s="2">
        <f t="shared" si="73"/>
        <v>0</v>
      </c>
      <c r="I46" s="2">
        <f t="shared" si="73"/>
        <v>0</v>
      </c>
      <c r="J46" s="2">
        <f t="shared" si="73"/>
        <v>0</v>
      </c>
      <c r="K46" s="2">
        <f t="shared" si="73"/>
        <v>0</v>
      </c>
      <c r="L46" s="2">
        <f t="shared" si="73"/>
        <v>0</v>
      </c>
      <c r="M46" s="2">
        <f t="shared" si="73"/>
        <v>0</v>
      </c>
      <c r="N46" s="2">
        <f t="shared" si="73"/>
        <v>0</v>
      </c>
      <c r="O46" s="2">
        <f t="shared" si="73"/>
        <v>0</v>
      </c>
      <c r="P46" s="2">
        <f t="shared" si="73"/>
        <v>0</v>
      </c>
      <c r="Q46" s="2">
        <f t="shared" si="73"/>
        <v>0</v>
      </c>
      <c r="R46" s="2">
        <f t="shared" si="73"/>
        <v>0</v>
      </c>
      <c r="S46" s="2">
        <f t="shared" si="73"/>
        <v>0</v>
      </c>
      <c r="T46" s="2">
        <f t="shared" si="73"/>
        <v>0</v>
      </c>
      <c r="U46" s="2">
        <f t="shared" si="73"/>
        <v>0</v>
      </c>
      <c r="V46" s="2">
        <f t="shared" si="73"/>
        <v>0</v>
      </c>
      <c r="W46" s="2">
        <f t="shared" si="73"/>
        <v>0</v>
      </c>
      <c r="X46" s="2">
        <f t="shared" si="73"/>
        <v>0</v>
      </c>
      <c r="Y46" s="2">
        <f t="shared" si="73"/>
        <v>0</v>
      </c>
      <c r="Z46" s="2">
        <f t="shared" si="73"/>
        <v>0</v>
      </c>
      <c r="AA46" s="2">
        <f t="shared" si="73"/>
        <v>0</v>
      </c>
      <c r="AB46" s="2">
        <f t="shared" si="73"/>
        <v>0</v>
      </c>
      <c r="AC46" s="2">
        <f t="shared" si="73"/>
        <v>0</v>
      </c>
      <c r="AD46" s="2">
        <f t="shared" si="73"/>
        <v>0</v>
      </c>
      <c r="AE46" s="2">
        <f t="shared" si="73"/>
        <v>0</v>
      </c>
      <c r="AF46" s="2">
        <f t="shared" si="73"/>
        <v>0</v>
      </c>
    </row>
    <row r="47" spans="1:32" ht="25.5" x14ac:dyDescent="0.2">
      <c r="B47" s="2" t="s">
        <v>16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</row>
    <row r="48" spans="1:32" x14ac:dyDescent="0.2">
      <c r="B48" s="2" t="s">
        <v>14</v>
      </c>
      <c r="C48" s="2">
        <f>268.42*0</f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</row>
    <row r="49" spans="2:32" x14ac:dyDescent="0.2">
      <c r="B49" s="2" t="s">
        <v>15</v>
      </c>
      <c r="C49" s="2"/>
      <c r="D49" s="2">
        <f>1100*(1+0.015)^(D35-2)</f>
        <v>1100</v>
      </c>
      <c r="E49" s="2">
        <f>1100*(1+0.015)^(E35-2)</f>
        <v>1116.5</v>
      </c>
      <c r="F49" s="2">
        <f t="shared" ref="F49:AF49" si="74">1100*(1+0.015)^(F35-2)</f>
        <v>1133.2474999999997</v>
      </c>
      <c r="G49" s="2">
        <f t="shared" si="74"/>
        <v>1150.2462124999995</v>
      </c>
      <c r="H49" s="2">
        <f t="shared" si="74"/>
        <v>1167.4999056874994</v>
      </c>
      <c r="I49" s="2">
        <f t="shared" si="74"/>
        <v>1185.0124042728116</v>
      </c>
      <c r="J49" s="2">
        <f t="shared" si="74"/>
        <v>1202.7875903369036</v>
      </c>
      <c r="K49" s="2">
        <f t="shared" si="74"/>
        <v>1220.8294041919571</v>
      </c>
      <c r="L49" s="2">
        <f t="shared" si="74"/>
        <v>1239.1418452548362</v>
      </c>
      <c r="M49" s="2">
        <f t="shared" si="74"/>
        <v>1257.7289729336587</v>
      </c>
      <c r="N49" s="2">
        <f t="shared" si="74"/>
        <v>1276.5949075276635</v>
      </c>
      <c r="O49" s="2">
        <f t="shared" si="74"/>
        <v>1295.7438311405781</v>
      </c>
      <c r="P49" s="2">
        <f t="shared" si="74"/>
        <v>1315.1799886076865</v>
      </c>
      <c r="Q49" s="2">
        <f t="shared" si="74"/>
        <v>1334.9076884368019</v>
      </c>
      <c r="R49" s="2">
        <f t="shared" si="74"/>
        <v>1354.9313037633535</v>
      </c>
      <c r="S49" s="2">
        <f t="shared" si="74"/>
        <v>1375.2552733198036</v>
      </c>
      <c r="T49" s="2">
        <f t="shared" si="74"/>
        <v>1395.8841024196004</v>
      </c>
      <c r="U49" s="2">
        <f t="shared" si="74"/>
        <v>1416.8223639558944</v>
      </c>
      <c r="V49" s="2">
        <f t="shared" si="74"/>
        <v>1438.0746994152325</v>
      </c>
      <c r="W49" s="2">
        <f t="shared" si="74"/>
        <v>1459.6458199064609</v>
      </c>
      <c r="X49" s="2">
        <f t="shared" si="74"/>
        <v>1481.5405072050573</v>
      </c>
      <c r="Y49" s="2">
        <f t="shared" si="74"/>
        <v>1503.7636148131332</v>
      </c>
      <c r="Z49" s="2">
        <f t="shared" si="74"/>
        <v>1526.3200690353299</v>
      </c>
      <c r="AA49" s="2">
        <f t="shared" si="74"/>
        <v>1549.2148700708597</v>
      </c>
      <c r="AB49" s="2">
        <f t="shared" si="74"/>
        <v>1572.4530931219224</v>
      </c>
      <c r="AC49" s="2">
        <f t="shared" si="74"/>
        <v>1596.0398895187511</v>
      </c>
      <c r="AD49" s="2">
        <f t="shared" si="74"/>
        <v>1619.9804878615321</v>
      </c>
      <c r="AE49" s="2">
        <f t="shared" si="74"/>
        <v>1644.2801951794549</v>
      </c>
      <c r="AF49" s="2">
        <f t="shared" si="74"/>
        <v>1668.9443981071463</v>
      </c>
    </row>
    <row r="50" spans="2:32" ht="25.5" x14ac:dyDescent="0.2">
      <c r="B50" s="2" t="s">
        <v>18</v>
      </c>
      <c r="C50" s="2"/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</row>
    <row r="51" spans="2:32" ht="52.5" customHeight="1" x14ac:dyDescent="0.2">
      <c r="B51" s="2" t="s">
        <v>29</v>
      </c>
      <c r="C51" s="2"/>
      <c r="D51" s="2">
        <f>D45*0.06</f>
        <v>324</v>
      </c>
      <c r="E51" s="2">
        <f>E45*0.06</f>
        <v>333.71999999999997</v>
      </c>
      <c r="F51" s="2">
        <f t="shared" ref="F51:AF51" si="75">F45*0.06</f>
        <v>343.73159999999996</v>
      </c>
      <c r="G51" s="2">
        <f t="shared" si="75"/>
        <v>354.04354799999999</v>
      </c>
      <c r="H51" s="2">
        <f t="shared" si="75"/>
        <v>364.66485443999994</v>
      </c>
      <c r="I51" s="2">
        <f t="shared" si="75"/>
        <v>375.6048000731999</v>
      </c>
      <c r="J51" s="2">
        <f t="shared" si="75"/>
        <v>386.87294407539594</v>
      </c>
      <c r="K51" s="2">
        <f t="shared" si="75"/>
        <v>398.47913239765785</v>
      </c>
      <c r="L51" s="2">
        <f t="shared" si="75"/>
        <v>410.43350636958758</v>
      </c>
      <c r="M51" s="2">
        <f t="shared" si="75"/>
        <v>422.74651156067517</v>
      </c>
      <c r="N51" s="2">
        <f t="shared" si="75"/>
        <v>435.42890690749545</v>
      </c>
      <c r="O51" s="2">
        <f t="shared" si="75"/>
        <v>448.49177411472039</v>
      </c>
      <c r="P51" s="2">
        <f t="shared" si="75"/>
        <v>461.94652733816184</v>
      </c>
      <c r="Q51" s="2">
        <f t="shared" si="75"/>
        <v>475.80492315830668</v>
      </c>
      <c r="R51" s="2">
        <f t="shared" si="75"/>
        <v>490.07907085305595</v>
      </c>
      <c r="S51" s="2">
        <f t="shared" si="75"/>
        <v>504.78144297864776</v>
      </c>
      <c r="T51" s="2">
        <f t="shared" si="75"/>
        <v>519.92488626800707</v>
      </c>
      <c r="U51" s="2">
        <f t="shared" si="75"/>
        <v>535.52263285604715</v>
      </c>
      <c r="V51" s="2">
        <f t="shared" si="75"/>
        <v>551.58831184172868</v>
      </c>
      <c r="W51" s="2">
        <f t="shared" si="75"/>
        <v>568.13596119698059</v>
      </c>
      <c r="X51" s="2">
        <f t="shared" si="75"/>
        <v>585.18004003288991</v>
      </c>
      <c r="Y51" s="2">
        <f t="shared" si="75"/>
        <v>602.73544123387649</v>
      </c>
      <c r="Z51" s="2">
        <f t="shared" si="75"/>
        <v>620.81750447089291</v>
      </c>
      <c r="AA51" s="2">
        <f t="shared" si="75"/>
        <v>639.44202960501968</v>
      </c>
      <c r="AB51" s="2">
        <f t="shared" si="75"/>
        <v>658.62529049317016</v>
      </c>
      <c r="AC51" s="2">
        <f t="shared" si="75"/>
        <v>678.38404920796518</v>
      </c>
      <c r="AD51" s="2">
        <f t="shared" si="75"/>
        <v>698.73557068420428</v>
      </c>
      <c r="AE51" s="2">
        <f t="shared" si="75"/>
        <v>719.69763780473033</v>
      </c>
      <c r="AF51" s="2">
        <f t="shared" si="75"/>
        <v>741.28856693887212</v>
      </c>
    </row>
    <row r="52" spans="2:32" ht="38.25" x14ac:dyDescent="0.2">
      <c r="B52" s="2" t="s">
        <v>30</v>
      </c>
      <c r="C52" s="2">
        <v>65000</v>
      </c>
      <c r="D52" s="2">
        <f>D45*0.1</f>
        <v>540</v>
      </c>
      <c r="E52" s="2">
        <f>E45*0.1</f>
        <v>556.20000000000005</v>
      </c>
      <c r="F52" s="2">
        <f t="shared" ref="F52:AF52" si="76">F45*0.1</f>
        <v>572.88599999999997</v>
      </c>
      <c r="G52" s="2">
        <f t="shared" si="76"/>
        <v>590.07258000000002</v>
      </c>
      <c r="H52" s="2">
        <f t="shared" si="76"/>
        <v>607.77475739999988</v>
      </c>
      <c r="I52" s="2">
        <f t="shared" si="76"/>
        <v>626.00800012199988</v>
      </c>
      <c r="J52" s="2">
        <f t="shared" si="76"/>
        <v>644.78824012565997</v>
      </c>
      <c r="K52" s="2">
        <f t="shared" si="76"/>
        <v>664.1318873294299</v>
      </c>
      <c r="L52" s="2">
        <f t="shared" si="76"/>
        <v>684.0558439493127</v>
      </c>
      <c r="M52" s="2">
        <f t="shared" si="76"/>
        <v>704.57751926779201</v>
      </c>
      <c r="N52" s="2">
        <f t="shared" si="76"/>
        <v>725.71484484582584</v>
      </c>
      <c r="O52" s="2">
        <f t="shared" si="76"/>
        <v>747.48629019120062</v>
      </c>
      <c r="P52" s="2">
        <f t="shared" si="76"/>
        <v>769.91087889693654</v>
      </c>
      <c r="Q52" s="2">
        <f t="shared" si="76"/>
        <v>793.0082052638445</v>
      </c>
      <c r="R52" s="2">
        <f t="shared" si="76"/>
        <v>816.79845142175998</v>
      </c>
      <c r="S52" s="2">
        <f t="shared" si="76"/>
        <v>841.30240496441297</v>
      </c>
      <c r="T52" s="2">
        <f t="shared" si="76"/>
        <v>866.54147711334519</v>
      </c>
      <c r="U52" s="2">
        <f t="shared" si="76"/>
        <v>892.53772142674541</v>
      </c>
      <c r="V52" s="2">
        <f t="shared" si="76"/>
        <v>919.3138530695478</v>
      </c>
      <c r="W52" s="2">
        <f t="shared" si="76"/>
        <v>946.89326866163435</v>
      </c>
      <c r="X52" s="2">
        <f t="shared" si="76"/>
        <v>975.30006672148329</v>
      </c>
      <c r="Y52" s="2">
        <f t="shared" si="76"/>
        <v>1004.5590687231276</v>
      </c>
      <c r="Z52" s="2">
        <f t="shared" si="76"/>
        <v>1034.6958407848215</v>
      </c>
      <c r="AA52" s="2">
        <f t="shared" si="76"/>
        <v>1065.7367160083663</v>
      </c>
      <c r="AB52" s="2">
        <f t="shared" si="76"/>
        <v>1097.7088174886171</v>
      </c>
      <c r="AC52" s="2">
        <f t="shared" si="76"/>
        <v>1130.6400820132756</v>
      </c>
      <c r="AD52" s="2">
        <f t="shared" si="76"/>
        <v>1164.5592844736739</v>
      </c>
      <c r="AE52" s="2">
        <f t="shared" si="76"/>
        <v>1199.496063007884</v>
      </c>
      <c r="AF52" s="2">
        <f t="shared" si="76"/>
        <v>1235.4809448981205</v>
      </c>
    </row>
    <row r="53" spans="2:32" ht="25.5" x14ac:dyDescent="0.2">
      <c r="B53" s="2" t="s">
        <v>17</v>
      </c>
      <c r="C53" s="2"/>
      <c r="D53" s="2">
        <f>D45*0.05</f>
        <v>270</v>
      </c>
      <c r="E53" s="2">
        <f>E45*0.05</f>
        <v>278.10000000000002</v>
      </c>
      <c r="F53" s="2">
        <f t="shared" ref="F53:AF53" si="77">F45*0.05</f>
        <v>286.44299999999998</v>
      </c>
      <c r="G53" s="2">
        <f t="shared" si="77"/>
        <v>295.03629000000001</v>
      </c>
      <c r="H53" s="2">
        <f t="shared" si="77"/>
        <v>303.88737869999994</v>
      </c>
      <c r="I53" s="2">
        <f t="shared" si="77"/>
        <v>313.00400006099994</v>
      </c>
      <c r="J53" s="2">
        <f t="shared" si="77"/>
        <v>322.39412006282998</v>
      </c>
      <c r="K53" s="2">
        <f t="shared" si="77"/>
        <v>332.06594366471495</v>
      </c>
      <c r="L53" s="2">
        <f t="shared" si="77"/>
        <v>342.02792197465635</v>
      </c>
      <c r="M53" s="2">
        <f t="shared" si="77"/>
        <v>352.28875963389601</v>
      </c>
      <c r="N53" s="2">
        <f t="shared" si="77"/>
        <v>362.85742242291292</v>
      </c>
      <c r="O53" s="2">
        <f t="shared" si="77"/>
        <v>373.74314509560031</v>
      </c>
      <c r="P53" s="2">
        <f t="shared" si="77"/>
        <v>384.95543944846827</v>
      </c>
      <c r="Q53" s="2">
        <f t="shared" si="77"/>
        <v>396.50410263192225</v>
      </c>
      <c r="R53" s="2">
        <f t="shared" si="77"/>
        <v>408.39922571087999</v>
      </c>
      <c r="S53" s="2">
        <f t="shared" si="77"/>
        <v>420.65120248220649</v>
      </c>
      <c r="T53" s="2">
        <f t="shared" si="77"/>
        <v>433.2707385566726</v>
      </c>
      <c r="U53" s="2">
        <f t="shared" si="77"/>
        <v>446.2688607133727</v>
      </c>
      <c r="V53" s="2">
        <f t="shared" si="77"/>
        <v>459.6569265347739</v>
      </c>
      <c r="W53" s="2">
        <f t="shared" si="77"/>
        <v>473.44663433081718</v>
      </c>
      <c r="X53" s="2">
        <f t="shared" si="77"/>
        <v>487.65003336074165</v>
      </c>
      <c r="Y53" s="2">
        <f t="shared" si="77"/>
        <v>502.27953436156378</v>
      </c>
      <c r="Z53" s="2">
        <f t="shared" si="77"/>
        <v>517.34792039241074</v>
      </c>
      <c r="AA53" s="2">
        <f t="shared" si="77"/>
        <v>532.86835800418316</v>
      </c>
      <c r="AB53" s="2">
        <f t="shared" si="77"/>
        <v>548.85440874430856</v>
      </c>
      <c r="AC53" s="2">
        <f t="shared" si="77"/>
        <v>565.32004100663778</v>
      </c>
      <c r="AD53" s="2">
        <f t="shared" si="77"/>
        <v>582.27964223683693</v>
      </c>
      <c r="AE53" s="2">
        <f t="shared" si="77"/>
        <v>599.748031503942</v>
      </c>
      <c r="AF53" s="2">
        <f t="shared" si="77"/>
        <v>617.74047244906023</v>
      </c>
    </row>
    <row r="54" spans="2:32" x14ac:dyDescent="0.2">
      <c r="B54" s="2" t="s">
        <v>19</v>
      </c>
      <c r="C54" s="2"/>
      <c r="D54" s="2">
        <f t="shared" ref="D54:E54" si="78">596*((1+0.02)^(D35-2))</f>
        <v>596</v>
      </c>
      <c r="E54" s="2">
        <f t="shared" si="78"/>
        <v>607.91999999999996</v>
      </c>
      <c r="F54" s="2">
        <f t="shared" ref="F54:AF54" si="79">596*((1+0.02)^(F35-2))</f>
        <v>620.07839999999999</v>
      </c>
      <c r="G54" s="2">
        <f t="shared" si="79"/>
        <v>632.47996799999999</v>
      </c>
      <c r="H54" s="2">
        <f t="shared" si="79"/>
        <v>645.12956736000001</v>
      </c>
      <c r="I54" s="2">
        <f t="shared" si="79"/>
        <v>658.03215870719998</v>
      </c>
      <c r="J54" s="2">
        <f t="shared" si="79"/>
        <v>671.19280188134405</v>
      </c>
      <c r="K54" s="2">
        <f t="shared" si="79"/>
        <v>684.61665791897076</v>
      </c>
      <c r="L54" s="2">
        <f t="shared" si="79"/>
        <v>698.30899107735024</v>
      </c>
      <c r="M54" s="2">
        <f t="shared" si="79"/>
        <v>712.27517089889727</v>
      </c>
      <c r="N54" s="2">
        <f t="shared" si="79"/>
        <v>726.52067431687522</v>
      </c>
      <c r="O54" s="2">
        <f t="shared" si="79"/>
        <v>741.05108780321257</v>
      </c>
      <c r="P54" s="2">
        <f t="shared" si="79"/>
        <v>755.87210955927696</v>
      </c>
      <c r="Q54" s="2">
        <f t="shared" si="79"/>
        <v>770.98955175046251</v>
      </c>
      <c r="R54" s="2">
        <f t="shared" si="79"/>
        <v>786.40934278547184</v>
      </c>
      <c r="S54" s="2">
        <f t="shared" si="79"/>
        <v>802.137529641181</v>
      </c>
      <c r="T54" s="2">
        <f t="shared" si="79"/>
        <v>818.18028023400473</v>
      </c>
      <c r="U54" s="2">
        <f t="shared" si="79"/>
        <v>834.5438858386849</v>
      </c>
      <c r="V54" s="2">
        <f t="shared" si="79"/>
        <v>851.23476355545858</v>
      </c>
      <c r="W54" s="2">
        <f t="shared" si="79"/>
        <v>868.25945882656765</v>
      </c>
      <c r="X54" s="2">
        <f t="shared" si="79"/>
        <v>885.62464800309908</v>
      </c>
      <c r="Y54" s="2">
        <f t="shared" si="79"/>
        <v>903.337140963161</v>
      </c>
      <c r="Z54" s="2">
        <f t="shared" si="79"/>
        <v>921.40388378242426</v>
      </c>
      <c r="AA54" s="2">
        <f t="shared" si="79"/>
        <v>939.83196145807267</v>
      </c>
      <c r="AB54" s="2">
        <f t="shared" si="79"/>
        <v>958.6286006872341</v>
      </c>
      <c r="AC54" s="2">
        <f t="shared" si="79"/>
        <v>977.80117270097878</v>
      </c>
      <c r="AD54" s="2">
        <f t="shared" si="79"/>
        <v>997.35719615499852</v>
      </c>
      <c r="AE54" s="2">
        <f t="shared" si="79"/>
        <v>1017.3043400780982</v>
      </c>
      <c r="AF54" s="2">
        <f t="shared" si="79"/>
        <v>1037.6504268796605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F14"/>
  <sheetViews>
    <sheetView workbookViewId="0">
      <selection activeCell="C12" sqref="C12"/>
    </sheetView>
  </sheetViews>
  <sheetFormatPr defaultRowHeight="12.75" x14ac:dyDescent="0.2"/>
  <cols>
    <col min="2" max="2" width="17.85546875" bestFit="1" customWidth="1"/>
    <col min="3" max="3" width="11.28515625" bestFit="1" customWidth="1"/>
    <col min="4" max="32" width="11.85546875" bestFit="1" customWidth="1"/>
  </cols>
  <sheetData>
    <row r="2" spans="2:32" ht="54.75" customHeight="1" x14ac:dyDescent="0.2">
      <c r="B2" s="17" t="s">
        <v>48</v>
      </c>
      <c r="C2" s="17">
        <v>1</v>
      </c>
      <c r="D2" s="18">
        <v>2</v>
      </c>
      <c r="E2" s="17">
        <v>3</v>
      </c>
      <c r="F2" s="17">
        <v>4</v>
      </c>
      <c r="G2" s="17">
        <v>5</v>
      </c>
      <c r="H2" s="17">
        <v>6</v>
      </c>
      <c r="I2" s="17">
        <v>7</v>
      </c>
      <c r="J2" s="17">
        <v>8</v>
      </c>
      <c r="K2" s="17">
        <v>9</v>
      </c>
      <c r="L2" s="17">
        <v>10</v>
      </c>
      <c r="M2" s="17">
        <v>11</v>
      </c>
      <c r="N2" s="17">
        <v>12</v>
      </c>
      <c r="O2" s="17">
        <v>13</v>
      </c>
      <c r="P2" s="17">
        <v>14</v>
      </c>
      <c r="Q2" s="17">
        <v>15</v>
      </c>
      <c r="R2" s="17">
        <v>16</v>
      </c>
      <c r="S2" s="17">
        <v>17</v>
      </c>
      <c r="T2" s="17">
        <v>18</v>
      </c>
      <c r="U2" s="17">
        <v>19</v>
      </c>
      <c r="V2" s="17">
        <v>20</v>
      </c>
      <c r="W2" s="17">
        <v>21</v>
      </c>
      <c r="X2" s="17">
        <v>22</v>
      </c>
      <c r="Y2" s="17">
        <v>23</v>
      </c>
      <c r="Z2" s="17">
        <v>24</v>
      </c>
      <c r="AA2" s="17">
        <v>25</v>
      </c>
      <c r="AB2" s="17">
        <v>26</v>
      </c>
      <c r="AC2" s="17">
        <v>27</v>
      </c>
      <c r="AD2" s="17">
        <v>28</v>
      </c>
      <c r="AE2" s="17">
        <v>29</v>
      </c>
      <c r="AF2" s="17">
        <v>30</v>
      </c>
    </row>
    <row r="3" spans="2:32" ht="38.25" x14ac:dyDescent="0.2">
      <c r="B3" s="17" t="s">
        <v>26</v>
      </c>
      <c r="C3" s="28">
        <f>$C$11*$C$12*(1+$C$13/100-$C$14/100)^(C2-1)</f>
        <v>0</v>
      </c>
      <c r="D3" s="29">
        <f>$C$11*$C$12*(1+$C$13/100-$C$14/100)^(D2-1)</f>
        <v>0</v>
      </c>
      <c r="E3" s="28">
        <f>$C$11*$C$12*(1+$C$13/100-$C$14/100)^(E2-1)</f>
        <v>0</v>
      </c>
      <c r="F3" s="28">
        <f>$C$11*$C$12*(1+$C$13/100-$C$14/100)^(F2-1)</f>
        <v>0</v>
      </c>
      <c r="G3" s="28">
        <f>$C$11*$C$12*(1+$C$13/100-$C$14/100)^(G2-1)</f>
        <v>0</v>
      </c>
      <c r="H3" s="28">
        <f>$C$11*$C$12*(1+$C$13/100-$C$14/100)^(H2-1)</f>
        <v>0</v>
      </c>
      <c r="I3" s="28">
        <f>$C$11*$C$12*(1+$C$13/100-$C$14/100)^(I2-1)</f>
        <v>0</v>
      </c>
      <c r="J3" s="28">
        <f>$C$11*$C$12*(1+$C$13/100-$C$14/100)^(J2-1)</f>
        <v>0</v>
      </c>
      <c r="K3" s="28">
        <f>$C$11*$C$12*(1+$C$13/100-$C$14/100)^(K2-1)</f>
        <v>0</v>
      </c>
      <c r="L3" s="28">
        <f>$C$11*$C$12*(1+$C$13/100-$C$14/100)^(L2-1)</f>
        <v>0</v>
      </c>
      <c r="M3" s="28">
        <f>$C$11*$C$12*(1+$C$13/100-$C$14/100)^(M2-1)</f>
        <v>0</v>
      </c>
      <c r="N3" s="28">
        <f>$C$11*$C$12*(1+$C$13/100-$C$14/100)^(N2-1)</f>
        <v>0</v>
      </c>
      <c r="O3" s="28">
        <f>$C$11*$C$12*(1+$C$13/100-$C$14/100)^(O2-1)</f>
        <v>0</v>
      </c>
      <c r="P3" s="28">
        <f>$C$11*$C$12*(1+$C$13/100-$C$14/100)^(P2-1)</f>
        <v>0</v>
      </c>
      <c r="Q3" s="28">
        <f>$C$11*$C$12*(1+$C$13/100-$C$14/100)^(Q2-1)</f>
        <v>0</v>
      </c>
      <c r="R3" s="28">
        <f>$C$11*$C$12*(1+$C$13/100-$C$14/100)^(R2-1)</f>
        <v>0</v>
      </c>
      <c r="S3" s="28">
        <f>$C$11*$C$12*(1+$C$13/100-$C$14/100)^(S2-1)</f>
        <v>0</v>
      </c>
      <c r="T3" s="28">
        <f>$C$11*$C$12*(1+$C$13/100-$C$14/100)^(T2-1)</f>
        <v>0</v>
      </c>
      <c r="U3" s="28">
        <f>$C$11*$C$12*(1+$C$13/100-$C$14/100)^(U2-1)</f>
        <v>0</v>
      </c>
      <c r="V3" s="28">
        <f>$C$11*$C$12*(1+$C$13/100-$C$14/100)^(V2-1)</f>
        <v>0</v>
      </c>
      <c r="W3" s="28">
        <f>$C$11*$C$12*(1+$C$13/100-$C$14/100)^(W2-1)</f>
        <v>0</v>
      </c>
      <c r="X3" s="28">
        <f>$C$11*$C$12*(1+$C$13/100-$C$14/100)^(X2-1)</f>
        <v>0</v>
      </c>
      <c r="Y3" s="28">
        <f>$C$11*$C$12*(1+$C$13/100-$C$14/100)^(Y2-1)</f>
        <v>0</v>
      </c>
      <c r="Z3" s="28">
        <f>$C$11*$C$12*(1+$C$13/100-$C$14/100)^(Z2-1)</f>
        <v>0</v>
      </c>
      <c r="AA3" s="28">
        <f>$C$11*$C$12*(1+$C$13/100-$C$14/100)^(AA2-1)</f>
        <v>0</v>
      </c>
      <c r="AB3" s="28">
        <f>$C$11*$C$12*(1+$C$13/100-$C$14/100)^(AB2-1)</f>
        <v>0</v>
      </c>
      <c r="AC3" s="28">
        <f>$C$11*$C$12*(1+$C$13/100-$C$14/100)^(AC2-1)</f>
        <v>0</v>
      </c>
      <c r="AD3" s="28">
        <f>$C$11*$C$12*(1+$C$13/100-$C$14/100)^(AD2-1)</f>
        <v>0</v>
      </c>
      <c r="AE3" s="28">
        <f>$C$11*$C$12*(1+$C$13/100-$C$14/100)^(AE2-1)</f>
        <v>0</v>
      </c>
      <c r="AF3" s="28">
        <f>$C$11*$C$12*(1+$C$13/100-$C$14/100)^(AF2-1)</f>
        <v>0</v>
      </c>
    </row>
    <row r="4" spans="2:32" ht="52.5" customHeight="1" x14ac:dyDescent="0.2">
      <c r="B4" s="17"/>
      <c r="C4" s="17"/>
      <c r="D4" s="18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</row>
    <row r="5" spans="2:32" ht="72" customHeight="1" x14ac:dyDescent="0.2">
      <c r="B5" s="17" t="s">
        <v>27</v>
      </c>
      <c r="C5" s="19">
        <v>0.08</v>
      </c>
      <c r="D5" s="18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</row>
    <row r="6" spans="2:32" ht="26.25" thickBot="1" x14ac:dyDescent="0.25">
      <c r="B6" s="20" t="s">
        <v>22</v>
      </c>
      <c r="C6" s="20"/>
      <c r="D6" s="21">
        <f>PV($C$5,50,-1*D3)</f>
        <v>0</v>
      </c>
      <c r="E6" s="21">
        <f t="shared" ref="E6:AF6" si="0">PV($C$5,50,-1*E3)</f>
        <v>0</v>
      </c>
      <c r="F6" s="21">
        <f t="shared" si="0"/>
        <v>0</v>
      </c>
      <c r="G6" s="21">
        <f t="shared" si="0"/>
        <v>0</v>
      </c>
      <c r="H6" s="21">
        <f t="shared" si="0"/>
        <v>0</v>
      </c>
      <c r="I6" s="21">
        <f t="shared" si="0"/>
        <v>0</v>
      </c>
      <c r="J6" s="21">
        <f t="shared" si="0"/>
        <v>0</v>
      </c>
      <c r="K6" s="21">
        <f t="shared" si="0"/>
        <v>0</v>
      </c>
      <c r="L6" s="21">
        <f t="shared" si="0"/>
        <v>0</v>
      </c>
      <c r="M6" s="21">
        <f t="shared" si="0"/>
        <v>0</v>
      </c>
      <c r="N6" s="21">
        <f t="shared" si="0"/>
        <v>0</v>
      </c>
      <c r="O6" s="21">
        <f t="shared" si="0"/>
        <v>0</v>
      </c>
      <c r="P6" s="21">
        <f t="shared" si="0"/>
        <v>0</v>
      </c>
      <c r="Q6" s="21">
        <f t="shared" si="0"/>
        <v>0</v>
      </c>
      <c r="R6" s="21">
        <f t="shared" si="0"/>
        <v>0</v>
      </c>
      <c r="S6" s="21">
        <f t="shared" si="0"/>
        <v>0</v>
      </c>
      <c r="T6" s="21">
        <f t="shared" si="0"/>
        <v>0</v>
      </c>
      <c r="U6" s="21">
        <f t="shared" si="0"/>
        <v>0</v>
      </c>
      <c r="V6" s="21">
        <f t="shared" si="0"/>
        <v>0</v>
      </c>
      <c r="W6" s="21">
        <f t="shared" si="0"/>
        <v>0</v>
      </c>
      <c r="X6" s="21">
        <f t="shared" si="0"/>
        <v>0</v>
      </c>
      <c r="Y6" s="21">
        <f t="shared" si="0"/>
        <v>0</v>
      </c>
      <c r="Z6" s="21">
        <f t="shared" si="0"/>
        <v>0</v>
      </c>
      <c r="AA6" s="21">
        <f t="shared" si="0"/>
        <v>0</v>
      </c>
      <c r="AB6" s="21">
        <f t="shared" si="0"/>
        <v>0</v>
      </c>
      <c r="AC6" s="21">
        <f t="shared" si="0"/>
        <v>0</v>
      </c>
      <c r="AD6" s="21">
        <f t="shared" si="0"/>
        <v>0</v>
      </c>
      <c r="AE6" s="21">
        <f t="shared" si="0"/>
        <v>0</v>
      </c>
      <c r="AF6" s="21">
        <f t="shared" si="0"/>
        <v>0</v>
      </c>
    </row>
    <row r="7" spans="2:32" ht="51.75" thickBot="1" x14ac:dyDescent="0.25">
      <c r="B7" s="22" t="s">
        <v>23</v>
      </c>
      <c r="C7" s="23"/>
      <c r="D7" s="24">
        <f>PV(4%,50,-1*D3)</f>
        <v>0</v>
      </c>
      <c r="E7" s="24">
        <f t="shared" ref="E7:AF7" si="1">PV(4%,50,-1*E3)</f>
        <v>0</v>
      </c>
      <c r="F7" s="24">
        <f t="shared" si="1"/>
        <v>0</v>
      </c>
      <c r="G7" s="24">
        <f t="shared" si="1"/>
        <v>0</v>
      </c>
      <c r="H7" s="24">
        <f t="shared" si="1"/>
        <v>0</v>
      </c>
      <c r="I7" s="24">
        <f t="shared" si="1"/>
        <v>0</v>
      </c>
      <c r="J7" s="24">
        <f t="shared" si="1"/>
        <v>0</v>
      </c>
      <c r="K7" s="24">
        <f t="shared" si="1"/>
        <v>0</v>
      </c>
      <c r="L7" s="24">
        <f t="shared" si="1"/>
        <v>0</v>
      </c>
      <c r="M7" s="24">
        <f t="shared" si="1"/>
        <v>0</v>
      </c>
      <c r="N7" s="24">
        <f t="shared" si="1"/>
        <v>0</v>
      </c>
      <c r="O7" s="24">
        <f t="shared" si="1"/>
        <v>0</v>
      </c>
      <c r="P7" s="24">
        <f t="shared" si="1"/>
        <v>0</v>
      </c>
      <c r="Q7" s="24">
        <f t="shared" si="1"/>
        <v>0</v>
      </c>
      <c r="R7" s="24">
        <f t="shared" si="1"/>
        <v>0</v>
      </c>
      <c r="S7" s="24">
        <f t="shared" si="1"/>
        <v>0</v>
      </c>
      <c r="T7" s="24">
        <f t="shared" si="1"/>
        <v>0</v>
      </c>
      <c r="U7" s="24">
        <f t="shared" si="1"/>
        <v>0</v>
      </c>
      <c r="V7" s="24">
        <f t="shared" si="1"/>
        <v>0</v>
      </c>
      <c r="W7" s="24">
        <f t="shared" si="1"/>
        <v>0</v>
      </c>
      <c r="X7" s="24">
        <f t="shared" si="1"/>
        <v>0</v>
      </c>
      <c r="Y7" s="24">
        <f t="shared" si="1"/>
        <v>0</v>
      </c>
      <c r="Z7" s="24">
        <f t="shared" si="1"/>
        <v>0</v>
      </c>
      <c r="AA7" s="24">
        <f t="shared" si="1"/>
        <v>0</v>
      </c>
      <c r="AB7" s="24">
        <f t="shared" si="1"/>
        <v>0</v>
      </c>
      <c r="AC7" s="24">
        <f t="shared" si="1"/>
        <v>0</v>
      </c>
      <c r="AD7" s="24">
        <f t="shared" si="1"/>
        <v>0</v>
      </c>
      <c r="AE7" s="24">
        <f t="shared" si="1"/>
        <v>0</v>
      </c>
      <c r="AF7" s="25">
        <f t="shared" si="1"/>
        <v>0</v>
      </c>
    </row>
    <row r="9" spans="2:32" x14ac:dyDescent="0.2">
      <c r="D9" s="15"/>
    </row>
    <row r="11" spans="2:32" ht="25.5" x14ac:dyDescent="0.2">
      <c r="B11" t="s">
        <v>46</v>
      </c>
      <c r="C11">
        <v>0</v>
      </c>
    </row>
    <row r="12" spans="2:32" s="2" customFormat="1" x14ac:dyDescent="0.2">
      <c r="B12" s="2" t="s">
        <v>47</v>
      </c>
      <c r="C12" s="2">
        <v>12</v>
      </c>
    </row>
    <row r="13" spans="2:32" ht="25.5" x14ac:dyDescent="0.2">
      <c r="B13" t="s">
        <v>54</v>
      </c>
      <c r="C13">
        <v>2</v>
      </c>
    </row>
    <row r="14" spans="2:32" x14ac:dyDescent="0.2">
      <c r="B14" t="s">
        <v>45</v>
      </c>
      <c r="C14">
        <v>1.8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early retirement</vt:lpstr>
      <vt:lpstr>Present Value Of Real Estate</vt:lpstr>
      <vt:lpstr>Present Value Of Pensions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Money</dc:creator>
  <cp:lastModifiedBy>Hannah.L.Johnson</cp:lastModifiedBy>
  <cp:lastPrinted>2014-12-04T21:17:19Z</cp:lastPrinted>
  <dcterms:created xsi:type="dcterms:W3CDTF">2012-12-30T15:50:12Z</dcterms:created>
  <dcterms:modified xsi:type="dcterms:W3CDTF">2015-02-20T20:40:48Z</dcterms:modified>
</cp:coreProperties>
</file>